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6" windowWidth="15192" windowHeight="7920" tabRatio="760" activeTab="1"/>
  </bookViews>
  <sheets>
    <sheet name="НАЧАЛО" sheetId="1" r:id="rId1"/>
    <sheet name="Баланс " sheetId="2" r:id="rId2"/>
    <sheet name="ОПР" sheetId="3" r:id="rId3"/>
    <sheet name="ОПП" sheetId="4" r:id="rId4"/>
    <sheet name="СК" sheetId="5" r:id="rId5"/>
    <sheet name="А.Записан невнесен к-л" sheetId="6" state="hidden" r:id="rId6"/>
    <sheet name="Ж. Инвестиции" sheetId="7" state="hidden" r:id="rId7"/>
    <sheet name="Н. Провизии" sheetId="8" state="hidden" r:id="rId8"/>
  </sheets>
  <definedNames>
    <definedName name="_xlnm.Print_Area" localSheetId="5">'А.Записан невнесен к-л'!$B$1:$J$20</definedName>
    <definedName name="_xlnm.Print_Area" localSheetId="1">'Баланс '!$A$1:$F$179</definedName>
    <definedName name="_xlnm.Print_Area" localSheetId="6">'Ж. Инвестиции'!$B$1:$J$38</definedName>
    <definedName name="_xlnm.Print_Area" localSheetId="7">'Н. Провизии'!$B$1:$D$18</definedName>
    <definedName name="_xlnm.Print_Area" localSheetId="0">'НАЧАЛО'!$A$1:$I$51</definedName>
    <definedName name="_xlnm.Print_Area" localSheetId="3">'ОПП'!$A$1:$I$55</definedName>
    <definedName name="_xlnm.Print_Area" localSheetId="2">'ОПР'!$A$1:$F$99</definedName>
    <definedName name="_xlnm.Print_Area" localSheetId="4">'СК'!$A$1:$W$38</definedName>
  </definedNames>
  <calcPr fullCalcOnLoad="1"/>
</workbook>
</file>

<file path=xl/comments1.xml><?xml version="1.0" encoding="utf-8"?>
<comments xmlns="http://schemas.openxmlformats.org/spreadsheetml/2006/main">
  <authors>
    <author>Kalin</author>
    <author>user</author>
  </authors>
  <commentList>
    <comment ref="AA2" authorId="0">
      <text>
        <r>
          <rPr>
            <b/>
            <sz val="9"/>
            <rFont val="Tahoma"/>
            <family val="2"/>
          </rPr>
          <t>"Биекс Одит" ООД:</t>
        </r>
        <r>
          <rPr>
            <sz val="9"/>
            <rFont val="Tahoma"/>
            <family val="2"/>
          </rPr>
          <t xml:space="preserve">
Попълнете дата на отчета
САМО ТУК!
В ТОЗИ ФОРМАТ!</t>
        </r>
      </text>
    </comment>
    <comment ref="D18" authorId="1">
      <text>
        <r>
          <rPr>
            <b/>
            <u val="single"/>
            <sz val="10"/>
            <color indexed="10"/>
            <rFont val="Tahoma"/>
            <family val="2"/>
          </rPr>
          <t>„Ейч Ел Би България” ООД</t>
        </r>
        <r>
          <rPr>
            <b/>
            <sz val="10"/>
            <color indexed="10"/>
            <rFont val="Tahoma"/>
            <family val="2"/>
          </rPr>
          <t>:
Имената на представляващия дружеството и съставителя на ГФО, както и датата на отчета се попълват само на тази страница, на указаните места!</t>
        </r>
        <r>
          <rPr>
            <b/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O27" authorId="0">
      <text>
        <r>
          <rPr>
            <b/>
            <sz val="9"/>
            <rFont val="Tahoma"/>
            <family val="2"/>
          </rPr>
          <t>Kalin: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Формат на датата:
дд.мм.гггг</t>
        </r>
        <r>
          <rPr>
            <sz val="9"/>
            <rFont val="Tahoma"/>
            <family val="2"/>
          </rPr>
          <t xml:space="preserve">
</t>
        </r>
      </text>
    </comment>
    <comment ref="O29" authorId="0">
      <text>
        <r>
          <rPr>
            <b/>
            <sz val="9"/>
            <rFont val="Tahoma"/>
            <family val="2"/>
          </rPr>
          <t xml:space="preserve">Kalin:
За годишните отчети
не по-късно от 31.03.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<sst xmlns="http://schemas.openxmlformats.org/spreadsheetml/2006/main" count="459" uniqueCount="332">
  <si>
    <t>отчет въведете "К", ако не изготвя въведете "С"!</t>
  </si>
  <si>
    <t>Избор на вид отчет ТУК!</t>
  </si>
  <si>
    <t>Въведете дата на отчета ТУК!</t>
  </si>
  <si>
    <t>Въведете дата на съставяне ТУК!</t>
  </si>
  <si>
    <t>Въведете име на управителя ТУК!</t>
  </si>
  <si>
    <t>Въведете име на съставителя ТУК!</t>
  </si>
  <si>
    <t>Представляващ:</t>
  </si>
  <si>
    <t>Въведете име на одитора ТУК!</t>
  </si>
  <si>
    <t>Заверил:</t>
  </si>
  <si>
    <t>6. Всички справки са странирани за разпечатване.</t>
  </si>
  <si>
    <t>7. От отчета се разпечатват заглавната страница /настоящата/, ОПР, баланс, ОПП</t>
  </si>
  <si>
    <t>ОТЧЕТ ЗА ПРИХОДИТЕ И РАЗХОДИТЕ</t>
  </si>
  <si>
    <t>хил.лв.</t>
  </si>
  <si>
    <t>ОТЧЕТ ЗА ДОХОДИТЕ за 2008 година</t>
  </si>
  <si>
    <t>СЧЕТОВОДЕН БАЛАНС към 31.12.2008 година</t>
  </si>
  <si>
    <t>ОТЧЕТ ЗА ПАРИЧНИТЕ ПОТОЦИ за 2008 година</t>
  </si>
  <si>
    <t>ОТЧЕТ ЗА ПРОМЕНИТЕ В СОБСТВЕНИЯ КАПИТАЛ към 31.12.2008 година</t>
  </si>
  <si>
    <t>Г. Изменение на паричните средства през периода</t>
  </si>
  <si>
    <t>Дата на съставяне:</t>
  </si>
  <si>
    <t xml:space="preserve">              - намаление</t>
  </si>
  <si>
    <t xml:space="preserve">РАЗХОДИ </t>
  </si>
  <si>
    <t>ПРИХОДИ</t>
  </si>
  <si>
    <t>- осигуровки, свързани с пенсии</t>
  </si>
  <si>
    <t xml:space="preserve">б/ отрицателни разлики от оперции с финансови активи </t>
  </si>
  <si>
    <t>Извънредни приходи</t>
  </si>
  <si>
    <t>Всичко парични потоци от  инвестиционна дейност (Б)</t>
  </si>
  <si>
    <t>Всичко парични потоци от финансовата дейност (В)</t>
  </si>
  <si>
    <t>Всичко парични потоци от основна дейност (А)</t>
  </si>
  <si>
    <t>Парични потоци, свързани с получени или предоставени заеми</t>
  </si>
  <si>
    <t>номинална стойност ........... хил. лв.</t>
  </si>
  <si>
    <t>Текущи (краткотрайни) активи</t>
  </si>
  <si>
    <t>Облигационни заеми, с отделно посочване на конвертируемите, в т.ч.</t>
  </si>
  <si>
    <t>Текуща печалба (загуба)</t>
  </si>
  <si>
    <t>Общо приходи от оперативна дейност</t>
  </si>
  <si>
    <t xml:space="preserve"> -  приходи от предприятия  от група</t>
  </si>
  <si>
    <t xml:space="preserve"> -  приходи от предприятия  в група</t>
  </si>
  <si>
    <t xml:space="preserve"> -  приходи от участия в предприятия от група</t>
  </si>
  <si>
    <t>ЗАГУБА ОТ ОБИЧАЙНА ДЕЙНОСТ</t>
  </si>
  <si>
    <t>Увеличение на запасите от продукция и незавършено производство</t>
  </si>
  <si>
    <t>Услуги</t>
  </si>
  <si>
    <t>Вземания</t>
  </si>
  <si>
    <t>А</t>
  </si>
  <si>
    <t>Записан, но невнесен капитал</t>
  </si>
  <si>
    <t>Б</t>
  </si>
  <si>
    <t>Нематериални активи</t>
  </si>
  <si>
    <t>Продукти от развойна дейност</t>
  </si>
  <si>
    <t>Търговска репутация</t>
  </si>
  <si>
    <t>Предоставени аванси и нематериални активи в процес на изграждане</t>
  </si>
  <si>
    <t xml:space="preserve"> I</t>
  </si>
  <si>
    <t>Дълготрайни материални активи</t>
  </si>
  <si>
    <t>Земи и сгради, в т.ч.</t>
  </si>
  <si>
    <t>земи</t>
  </si>
  <si>
    <t>сгради</t>
  </si>
  <si>
    <t>Съоръжения и др.</t>
  </si>
  <si>
    <t>Предоставени аванси и дълготрайни материални активи в процес на изграждане</t>
  </si>
  <si>
    <t>Дългосрочни финансови активи</t>
  </si>
  <si>
    <t>Акции и дялове в предприятия от група</t>
  </si>
  <si>
    <t>Предоставени заеми на предприятия от група</t>
  </si>
  <si>
    <t>Акции и дялове в асоциирани и смесени предприятия</t>
  </si>
  <si>
    <t>Дългосрочни инвестиции</t>
  </si>
  <si>
    <t>Други заеми</t>
  </si>
  <si>
    <t>Изкупени собствени акции</t>
  </si>
  <si>
    <t>Отсрочени данъци</t>
  </si>
  <si>
    <t>Материални запаси</t>
  </si>
  <si>
    <t>Незавършено производство</t>
  </si>
  <si>
    <t>Продукция и стоки</t>
  </si>
  <si>
    <t>- продукция</t>
  </si>
  <si>
    <t>- стоки</t>
  </si>
  <si>
    <t>Предоставени аванси</t>
  </si>
  <si>
    <t>над 1 година</t>
  </si>
  <si>
    <t>Вземания от предприятия от група, в т.ч.</t>
  </si>
  <si>
    <t>Вземания,свързани с асоциирани и смесени предприятия,в т.ч.</t>
  </si>
  <si>
    <t>Други вземания, в т.ч.</t>
  </si>
  <si>
    <t>Инвестиции</t>
  </si>
  <si>
    <t>Други инвестиции</t>
  </si>
  <si>
    <t>Парични средства, в т.ч.</t>
  </si>
  <si>
    <t>- в брой</t>
  </si>
  <si>
    <t>Разходи за бъдещи периоди</t>
  </si>
  <si>
    <t>текуща година</t>
  </si>
  <si>
    <t>предходна година</t>
  </si>
  <si>
    <t>АКТИВ</t>
  </si>
  <si>
    <t>ПАСИВ</t>
  </si>
  <si>
    <t>Собствен капитал</t>
  </si>
  <si>
    <t>Записан капитал</t>
  </si>
  <si>
    <t>Премии от емисии</t>
  </si>
  <si>
    <t>Резерв от последващи оценки</t>
  </si>
  <si>
    <t>Резерви</t>
  </si>
  <si>
    <t>Законови резерви</t>
  </si>
  <si>
    <t>Резерв, съгласно учредителен акт</t>
  </si>
  <si>
    <t>Други резерви</t>
  </si>
  <si>
    <t>Натрупана печалба, загуба от минали години,в т.ч.</t>
  </si>
  <si>
    <t>- неразпределена печалба</t>
  </si>
  <si>
    <t>- непокрита загуба</t>
  </si>
  <si>
    <t>Провизии и сходни задължения</t>
  </si>
  <si>
    <t>Провизии за пенсии и други подобни задължения</t>
  </si>
  <si>
    <t>Провизии за данъци, в т.ч.</t>
  </si>
  <si>
    <t>- отсрочени данъци</t>
  </si>
  <si>
    <t>Други провизии и сходни задължения</t>
  </si>
  <si>
    <t>Задължения</t>
  </si>
  <si>
    <t>- до 1 година</t>
  </si>
  <si>
    <t>- над 1 година</t>
  </si>
  <si>
    <t>Задължения към доставчици, в т.ч.</t>
  </si>
  <si>
    <t>Задължения,свързани с асоциирани и смесени предприятия, в т.ч.</t>
  </si>
  <si>
    <t>Други задължения, в т.ч.</t>
  </si>
  <si>
    <t>- осигурителни задължения, в т.ч.</t>
  </si>
  <si>
    <t>- данъчни задължения, в т.ч.</t>
  </si>
  <si>
    <t>Финансирания и приходи за бъдещи периоди</t>
  </si>
  <si>
    <t>до 1 година</t>
  </si>
  <si>
    <t>Задължения към финансови предприятия, в т. ч.</t>
  </si>
  <si>
    <t>- финансирания</t>
  </si>
  <si>
    <t>- приходи за бъдещи периоди</t>
  </si>
  <si>
    <t>СУМА НА ПАСИВА</t>
  </si>
  <si>
    <t>Общо финансови разходи</t>
  </si>
  <si>
    <t>ПЕЧАЛБА ОТ ОБИЧАЙНА ДЕЙНОСТ</t>
  </si>
  <si>
    <t>Извънредни разходи</t>
  </si>
  <si>
    <t>ОБЩО РАЗХОДИ</t>
  </si>
  <si>
    <t>СЧЕТОВОДНА ПЕЧАЛБА</t>
  </si>
  <si>
    <t>Разходи за данъци от печалбата</t>
  </si>
  <si>
    <t>ПЕЧАЛБА</t>
  </si>
  <si>
    <t xml:space="preserve">ВСИЧКО </t>
  </si>
  <si>
    <t>Продукция</t>
  </si>
  <si>
    <t>Стоки</t>
  </si>
  <si>
    <t>Общо финансови приходи</t>
  </si>
  <si>
    <t xml:space="preserve">ОБЩО ПРИХОДИ </t>
  </si>
  <si>
    <t>СЧЕТОВОДНА ЗАГУБА</t>
  </si>
  <si>
    <t>ЗАГУБА</t>
  </si>
  <si>
    <t xml:space="preserve"> </t>
  </si>
  <si>
    <t>Намаление  на запасите от продукция и незавършено производство</t>
  </si>
  <si>
    <t>Разходи за суровини материали и външни услуги, в т.ч.</t>
  </si>
  <si>
    <t>а/ суровини и материали</t>
  </si>
  <si>
    <t xml:space="preserve">б/ външни услуги </t>
  </si>
  <si>
    <t>Разходи за персонала, в т.ч.</t>
  </si>
  <si>
    <t>а/ разходи за възнаграждения</t>
  </si>
  <si>
    <t xml:space="preserve">б/ разходи за осигуровки в т.ч. </t>
  </si>
  <si>
    <t>Разходи за амортизации и обезценка, в т.ч.</t>
  </si>
  <si>
    <t>- разходи за амортизации</t>
  </si>
  <si>
    <t>- разходи от обезценка</t>
  </si>
  <si>
    <t>Други разходи, в т.ч.</t>
  </si>
  <si>
    <t>б/ провизии</t>
  </si>
  <si>
    <t>Общо разходи за оперативната дейност</t>
  </si>
  <si>
    <t>а/ разходи, свързани с предприятия от група</t>
  </si>
  <si>
    <t>Други приходи, в т.ч.</t>
  </si>
  <si>
    <t>- приходи от финансирания</t>
  </si>
  <si>
    <t>Съставител:</t>
  </si>
  <si>
    <t>СЧЕТОВОДЕН БАЛАНС</t>
  </si>
  <si>
    <t>1. Салдо в началото на отчетния период</t>
  </si>
  <si>
    <t>2. Промени в счетоводната политика</t>
  </si>
  <si>
    <t>3. Грешки</t>
  </si>
  <si>
    <t>5. Изменения за сметка на собствениците, в т.ч.:</t>
  </si>
  <si>
    <t>8. Покриване на загуба</t>
  </si>
  <si>
    <t>11. Салдо към края на отчетния период</t>
  </si>
  <si>
    <t>Общо собствен капитал</t>
  </si>
  <si>
    <t xml:space="preserve">  в т.ч.   - увеличение</t>
  </si>
  <si>
    <t>Резерв съгласно учредителен акт</t>
  </si>
  <si>
    <t>Неразпределена печалба</t>
  </si>
  <si>
    <t>Непокрита загуба</t>
  </si>
  <si>
    <t>4. Салдо след промени в счетоводната политика и грешки</t>
  </si>
  <si>
    <t>за дивиденти</t>
  </si>
  <si>
    <t xml:space="preserve">9. Последващи оценки на активи и пасиви </t>
  </si>
  <si>
    <t>12. Промени от преводи на годишни финансови отчети на предприятия в чужбина</t>
  </si>
  <si>
    <t>Общо за група I:</t>
  </si>
  <si>
    <t>Концесии, патенти, лицензии, търговски марки, програмни продукти и други подобни права и активи</t>
  </si>
  <si>
    <t>Машини, производствено оборудване и апаратура</t>
  </si>
  <si>
    <t>Предоставени заеми, свързани с асоциирани и смесени предприятия</t>
  </si>
  <si>
    <t>В ЛЕВА</t>
  </si>
  <si>
    <t>Брой акции</t>
  </si>
  <si>
    <t>Стойност</t>
  </si>
  <si>
    <t>Общо:</t>
  </si>
  <si>
    <t>Акционер</t>
  </si>
  <si>
    <t>Платени</t>
  </si>
  <si>
    <t>Неплатени</t>
  </si>
  <si>
    <t>(хил.лв.)</t>
  </si>
  <si>
    <t>Съдружник</t>
  </si>
  <si>
    <t>Брой дялове</t>
  </si>
  <si>
    <t>Записан невнесен  капитал ООД</t>
  </si>
  <si>
    <t>Записан невнесет капитал АД</t>
  </si>
  <si>
    <t>Раздел А Записан невнесен копитал</t>
  </si>
  <si>
    <t>Ръководител:</t>
  </si>
  <si>
    <t>Общо</t>
  </si>
  <si>
    <t>Нетекущи финансови активи</t>
  </si>
  <si>
    <t>Участия</t>
  </si>
  <si>
    <t>размер</t>
  </si>
  <si>
    <t>стойност</t>
  </si>
  <si>
    <t>Вид</t>
  </si>
  <si>
    <t>Емитент</t>
  </si>
  <si>
    <t>Акции дялове на предприятия в група</t>
  </si>
  <si>
    <t xml:space="preserve">Таблица 2 Акции и дялове на предприятия в група </t>
  </si>
  <si>
    <t>размер %</t>
  </si>
  <si>
    <t>Нетекущи (дълготрайни) активи</t>
  </si>
  <si>
    <t>Провизии</t>
  </si>
  <si>
    <t>.......................................................................</t>
  </si>
  <si>
    <t>Други провизии</t>
  </si>
  <si>
    <t>Задължения по полици , в т.ч.</t>
  </si>
  <si>
    <t>Задължения към предприятия от група, в т.ч.</t>
  </si>
  <si>
    <t>Наименование на паричните потоци</t>
  </si>
  <si>
    <t>предходен период</t>
  </si>
  <si>
    <t>постъпления</t>
  </si>
  <si>
    <t>плащания</t>
  </si>
  <si>
    <t>нетен поток</t>
  </si>
  <si>
    <t>текущ период</t>
  </si>
  <si>
    <t>А. Парични потоци от основна дейност</t>
  </si>
  <si>
    <t>Парични потоци, свързани с търговски контрагенти</t>
  </si>
  <si>
    <t>Платени и възстановени данъци от печалбата</t>
  </si>
  <si>
    <t>Други парични потоци от основна дейност</t>
  </si>
  <si>
    <t>Парични потоци от бизнескомбинации-придобивания</t>
  </si>
  <si>
    <t>Парични потоци от положителни и отрицателни валутни курсови разлики</t>
  </si>
  <si>
    <t>Други парични потоци от инвестиционна дейност</t>
  </si>
  <si>
    <t>В.Парични потоци от финансова дейност</t>
  </si>
  <si>
    <t>Б. Парични потоци от инвестиционна дейност</t>
  </si>
  <si>
    <t>Парични потоци от емитиране и обратно придобиване на ценни книжа</t>
  </si>
  <si>
    <t>Парични потоци от допълнителни вноски и връщането им на собствениците</t>
  </si>
  <si>
    <t>Плащания на задължения по лизингови договори</t>
  </si>
  <si>
    <t>Други парични потоци от финансова дейност</t>
  </si>
  <si>
    <t>Д. Парични средства в началото на периода</t>
  </si>
  <si>
    <t xml:space="preserve">Е. Парични средства в края на периода </t>
  </si>
  <si>
    <t xml:space="preserve">СУМА НА АКТИВА </t>
  </si>
  <si>
    <t>Други данъци, алтернативни на корпоративния данък</t>
  </si>
  <si>
    <t>Нетни приходи от продажби в т.ч.:</t>
  </si>
  <si>
    <t>Разходи за придобиване  активи по стопански начин</t>
  </si>
  <si>
    <t xml:space="preserve"> -  положителни разлики от операции с финансови активи </t>
  </si>
  <si>
    <t xml:space="preserve"> -  положителни разлики от промяна на валутни курсове</t>
  </si>
  <si>
    <t>Провизии за данъци</t>
  </si>
  <si>
    <t>отсрочени данъци</t>
  </si>
  <si>
    <t>провизии за дънъчни задължения</t>
  </si>
  <si>
    <t xml:space="preserve">акции и дялове , които ръководството на дружеството има намерение да продаде и ги държи с цел продажба </t>
  </si>
  <si>
    <t xml:space="preserve">Таблица 3 Финансови активи държани за търгуване </t>
  </si>
  <si>
    <t xml:space="preserve">ОТЧЕТ ЗА СОБСТВЕНИЯ КАПИТАЛ </t>
  </si>
  <si>
    <t xml:space="preserve">ОТЧЕТ ЗА ПАРИЧНИЯ ПОТОК </t>
  </si>
  <si>
    <t xml:space="preserve">Таблица 1  Текущи финансови активи </t>
  </si>
  <si>
    <t>УКАЗАНИЯ ЗА ПОПЪЛВАНЕ НА ОТЧЕТА</t>
  </si>
  <si>
    <t>януари</t>
  </si>
  <si>
    <t>1. Всички общи данни се попълват само в таблицата по-долу!</t>
  </si>
  <si>
    <t>февруари</t>
  </si>
  <si>
    <t>2. Данните за дружеството, представляващия, съставителя, датата на отчета</t>
  </si>
  <si>
    <t>март</t>
  </si>
  <si>
    <t>и броя на страниците се попълват САМО ТУК, САМО В ЖЪЛТИТЕ</t>
  </si>
  <si>
    <t>април</t>
  </si>
  <si>
    <t>ПОЛЕТА! Данните се разнасят автоматично по компонентите.</t>
  </si>
  <si>
    <t>ИНДИВИДУАЛЕН</t>
  </si>
  <si>
    <t>К</t>
  </si>
  <si>
    <t>май</t>
  </si>
  <si>
    <t>3. В отчета има засечки между всички компоненти, при евентуално разми-</t>
  </si>
  <si>
    <t>САМОСТОЯТЕЛЕН</t>
  </si>
  <si>
    <t>С</t>
  </si>
  <si>
    <t>юни</t>
  </si>
  <si>
    <t>ване в данните по съответните справки ще се появят предупреждуния.</t>
  </si>
  <si>
    <t>КОНСОЛИДИРАН</t>
  </si>
  <si>
    <t>КК</t>
  </si>
  <si>
    <t>юли</t>
  </si>
  <si>
    <t>4. Ненужните редове по четирите форми и приложенията НЕ ТРЯБВА</t>
  </si>
  <si>
    <t>август</t>
  </si>
  <si>
    <t>ДА СЕ ТРИЯТ! В случай, че има излишни /празни/ редове, то те трябва</t>
  </si>
  <si>
    <t xml:space="preserve">КОНСОЛИДАЦИОНЕН ПАКЕТ - </t>
  </si>
  <si>
    <t>септември</t>
  </si>
  <si>
    <t>да се скрият. Използвайте клавишите за скриване и показване на редове и колони</t>
  </si>
  <si>
    <t xml:space="preserve">КОНСОЛИДИРАН </t>
  </si>
  <si>
    <t>октомври</t>
  </si>
  <si>
    <t>в четирите форми или Функция HIDE</t>
  </si>
  <si>
    <t>ноември</t>
  </si>
  <si>
    <t>5. Допълнителни редове НЕ ТРЯБВА ДА СЕ ПРИБАВЯТ!</t>
  </si>
  <si>
    <t>декември</t>
  </si>
  <si>
    <t>и отчет за собствения капитал. Останалите справки се копират в оповестяването.</t>
  </si>
  <si>
    <t>Въведете име на Дружеството ТУК!</t>
  </si>
  <si>
    <t>С НЕЗАВИСИМ ОДИТОРСКИ ДОКЛАД</t>
  </si>
  <si>
    <t>Въведете град на регистрация ТУК!</t>
  </si>
  <si>
    <t>София</t>
  </si>
  <si>
    <t>Изберете вид на отчета в зависимост от това дали дружеството изготвя</t>
  </si>
  <si>
    <t>консолидиран отчет или не. В случай, че дружеството изготвя консолидиран</t>
  </si>
  <si>
    <t>РАЗДЕЛИ, ГРУПИ, СТАТИИ</t>
  </si>
  <si>
    <t>Общо за група II:</t>
  </si>
  <si>
    <t>Общо за група III:</t>
  </si>
  <si>
    <t>Общо за раздел Б:</t>
  </si>
  <si>
    <t>Вземания от клиенти и доставчици, в т.ч.</t>
  </si>
  <si>
    <t>- в безсрочни сметки /депозити/</t>
  </si>
  <si>
    <t>Общо за група IV:</t>
  </si>
  <si>
    <t>Резерви, свързани с изкупени собствени акции</t>
  </si>
  <si>
    <t>Получени аванси, в т. ч.</t>
  </si>
  <si>
    <t>- към персонала, в т.ч.</t>
  </si>
  <si>
    <t>I</t>
  </si>
  <si>
    <t>II</t>
  </si>
  <si>
    <t>III</t>
  </si>
  <si>
    <t>IV</t>
  </si>
  <si>
    <t>V</t>
  </si>
  <si>
    <t>VI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</si>
  <si>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</si>
  <si>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</si>
  <si>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</si>
  <si>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</si>
  <si>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</si>
  <si>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</si>
  <si>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</si>
  <si>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</si>
  <si>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</si>
  <si>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</si>
  <si>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</si>
  <si>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</si>
  <si>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а/ разходи за амортизации и обезценка на дълготрайни материални и нематериални дълготрайни активи, в т.ч.</t>
  </si>
  <si>
    <t>б/ разходи от обезценка на текущи (краткотрайни) активи</t>
  </si>
  <si>
    <t>а/ балансова стойност на продадени активи (без продукция)</t>
  </si>
  <si>
    <t>Разходи от обезценка на финансови активи, включително инвестиции, признати като текущи /краткосрочни/активи, в т.ч.</t>
  </si>
  <si>
    <t>Разходи за лихви и други финансови разходи, в т.ч.</t>
  </si>
  <si>
    <t>Приходи от участия в дъщерни, асоциирани и смесени предприятия, в т.ч.</t>
  </si>
  <si>
    <t>Приходи от други инвестиции и заеми, признати като нетекущи (дългосрочни) активи, в т.ч.</t>
  </si>
  <si>
    <t>Други лихви и финансови приходи, в т.ч</t>
  </si>
  <si>
    <t xml:space="preserve">Парични потоци, свързани с краткосрочни финансови активи, държани за търговски цели </t>
  </si>
  <si>
    <t>Парични потоци, свързани с трудови възнаграждения</t>
  </si>
  <si>
    <t>Парични потоци, свързани с лихви, комисионни, дивиденти и други подобни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</si>
  <si>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</si>
  <si>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</si>
  <si>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лихви, комисионни, дивиденти и други подобни</t>
  </si>
  <si>
    <t>Резерв, свързан с изкупени собствени акции</t>
  </si>
  <si>
    <t>Текуща печалба/загуба</t>
  </si>
  <si>
    <t>Провизии за правни задължения, в т.ч.</t>
  </si>
  <si>
    <t>Провизии за конструктивни задължения, в т.ч.</t>
  </si>
  <si>
    <t>АВТОМАГИСТРАЛИ ЕАД</t>
  </si>
  <si>
    <t>Отрицателни разлики от промяна на валутни курсове</t>
  </si>
  <si>
    <t xml:space="preserve">Общо за раздел собствен капитал </t>
  </si>
  <si>
    <t>Общо за раздел задължения , в т.ч.:</t>
  </si>
  <si>
    <t>Общо за раздел финансирания :</t>
  </si>
  <si>
    <t>Общо за раздел нетекущи (дълготрайни) активи:</t>
  </si>
  <si>
    <t>Общо за раздел Текущи (краткотрайни) активи :</t>
  </si>
  <si>
    <t>2. Финансов резултат за текущия период</t>
  </si>
  <si>
    <t>3. Разпределения на печалба, в т.ч.:</t>
  </si>
  <si>
    <t>4. Други изменения в собствения капитал</t>
  </si>
  <si>
    <t xml:space="preserve">5. Собствен капитал към края на отчетния период </t>
  </si>
  <si>
    <t xml:space="preserve">Законови резерви </t>
  </si>
  <si>
    <t>Суровини и материали-</t>
  </si>
  <si>
    <t>13</t>
  </si>
  <si>
    <t>Олга Алексиева Стоичкова</t>
  </si>
  <si>
    <t>Стоян Фьодоров Беличев</t>
  </si>
  <si>
    <t>Плащания на данъци извън данъци от печалбата</t>
  </si>
  <si>
    <t>Ефект от вливане Геопланпроект</t>
  </si>
</sst>
</file>

<file path=xl/styles.xml><?xml version="1.0" encoding="utf-8"?>
<styleSheet xmlns="http://schemas.openxmlformats.org/spreadsheetml/2006/main">
  <numFmts count="68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лв&quot;;\-#,##0\ &quot;лв&quot;"/>
    <numFmt numFmtId="189" formatCode="#,##0\ &quot;лв&quot;;[Red]\-#,##0\ &quot;лв&quot;"/>
    <numFmt numFmtId="190" formatCode="#,##0.00\ &quot;лв&quot;;\-#,##0.00\ &quot;лв&quot;"/>
    <numFmt numFmtId="191" formatCode="#,##0.00\ &quot;лв&quot;;[Red]\-#,##0.00\ &quot;лв&quot;"/>
    <numFmt numFmtId="192" formatCode="_-* #,##0\ &quot;лв&quot;_-;\-* #,##0\ &quot;лв&quot;_-;_-* &quot;-&quot;\ &quot;лв&quot;_-;_-@_-"/>
    <numFmt numFmtId="193" formatCode="_-* #,##0\ _л_в_-;\-* #,##0\ _л_в_-;_-* &quot;-&quot;\ _л_в_-;_-@_-"/>
    <numFmt numFmtId="194" formatCode="_-* #,##0.00\ &quot;лв&quot;_-;\-* #,##0.00\ &quot;лв&quot;_-;_-* &quot;-&quot;??\ &quot;лв&quot;_-;_-@_-"/>
    <numFmt numFmtId="195" formatCode="_-* #,##0.00\ _л_в_-;\-* #,##0.00\ _л_в_-;_-* &quot;-&quot;??\ _л_в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_(* #,##0_);_(* \(#,##0\);_(* \-_);_(@_)"/>
    <numFmt numFmtId="202" formatCode="_(* #,##0_);_(* \(#,##0\);_(* &quot;-&quot;??_);_(@_)"/>
    <numFmt numFmtId="203" formatCode="[$-F400]h:mm:ss\ AM/PM"/>
    <numFmt numFmtId="204" formatCode="d\ mmm\ yy"/>
    <numFmt numFmtId="205" formatCode="##0"/>
    <numFmt numFmtId="206" formatCode="_(* #,##0_);_(* \(#,##0\);_(* \-??_);_(@_)"/>
    <numFmt numFmtId="207" formatCode="d\.m\.yyyy\ &quot;г.&quot;;@"/>
    <numFmt numFmtId="208" formatCode="dd\.m\.yyyy\ &quot;г.&quot;;@"/>
    <numFmt numFmtId="209" formatCode="0.00000"/>
    <numFmt numFmtId="210" formatCode="[$-F800]dddd\,\ mmmm\ dd\,\ yyyy"/>
    <numFmt numFmtId="211" formatCode="hh:mm\ &quot;ч.&quot;"/>
    <numFmt numFmtId="212" formatCode="0.000000"/>
    <numFmt numFmtId="213" formatCode="dd/m/yyyy\ &quot;г.&quot;;@"/>
    <numFmt numFmtId="214" formatCode="[$-409]dddd\,\ mmmm\ dd\,\ yyyy"/>
    <numFmt numFmtId="215" formatCode="_(* #&quot; &quot;##0_);_(* \(#&quot; &quot;##0\);_(* &quot;-&quot;_);_(@_)"/>
    <numFmt numFmtId="216" formatCode="_(* #&quot; &quot;##0.00_);_(* \(#&quot; &quot;##0.00\);_(* &quot;-&quot;_);_(@_)"/>
    <numFmt numFmtId="217" formatCode="&quot;Да&quot;;&quot;Да&quot;;&quot;Не&quot;"/>
    <numFmt numFmtId="218" formatCode="&quot;Истина&quot;;&quot; Истина &quot;;&quot; Неистина &quot;"/>
    <numFmt numFmtId="219" formatCode="&quot;Включено&quot;;&quot; Включено &quot;;&quot; Изключено &quot;"/>
    <numFmt numFmtId="220" formatCode="[$¥€-2]\ #,##0.00_);[Red]\([$¥€-2]\ #,##0.00\)"/>
    <numFmt numFmtId="221" formatCode="_-* #&quot; &quot;##0.0\ _ _-;\-* #&quot; &quot;##0.0\ _ _-;_-* &quot;-&quot;?\ _ _-;_-@_-"/>
    <numFmt numFmtId="222" formatCode="_-* #&quot; &quot;##0.00\ _ _-;\-* #&quot; &quot;##0.00\ _ _-;_-* &quot;-&quot;??\ _ _-;_-@_-"/>
    <numFmt numFmtId="223" formatCode="0_ ;\-0\ 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10"/>
      <name val="Times New Roman Cyr"/>
      <family val="0"/>
    </font>
    <font>
      <sz val="10"/>
      <name val="Timok"/>
      <family val="0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sz val="8"/>
      <name val="Garamond"/>
      <family val="1"/>
    </font>
    <font>
      <sz val="11"/>
      <name val="Garamond"/>
      <family val="1"/>
    </font>
    <font>
      <b/>
      <sz val="10"/>
      <color indexed="10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16"/>
      <name val="Garamond"/>
      <family val="1"/>
    </font>
    <font>
      <b/>
      <i/>
      <u val="single"/>
      <sz val="20"/>
      <name val="Garamond"/>
      <family val="1"/>
    </font>
    <font>
      <i/>
      <sz val="23"/>
      <name val="Garamond"/>
      <family val="1"/>
    </font>
    <font>
      <i/>
      <sz val="24"/>
      <name val="Garamond"/>
      <family val="1"/>
    </font>
    <font>
      <b/>
      <sz val="11"/>
      <color indexed="12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b/>
      <u val="single"/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i/>
      <sz val="8"/>
      <name val="Garamond"/>
      <family val="1"/>
    </font>
    <font>
      <b/>
      <i/>
      <u val="single"/>
      <sz val="8"/>
      <name val="Garamond"/>
      <family val="1"/>
    </font>
    <font>
      <b/>
      <u val="single"/>
      <sz val="8"/>
      <name val="Garamond"/>
      <family val="1"/>
    </font>
    <font>
      <sz val="11"/>
      <color indexed="12"/>
      <name val="Garamond"/>
      <family val="1"/>
    </font>
    <font>
      <b/>
      <i/>
      <sz val="11"/>
      <name val="Garamond"/>
      <family val="1"/>
    </font>
    <font>
      <i/>
      <sz val="11"/>
      <name val="Garamond"/>
      <family val="1"/>
    </font>
    <font>
      <b/>
      <sz val="11"/>
      <color indexed="10"/>
      <name val="Garamond"/>
      <family val="1"/>
    </font>
    <font>
      <sz val="11"/>
      <color indexed="10"/>
      <name val="Garamond"/>
      <family val="1"/>
    </font>
    <font>
      <b/>
      <i/>
      <sz val="11"/>
      <color indexed="8"/>
      <name val="Garamond"/>
      <family val="1"/>
    </font>
    <font>
      <b/>
      <sz val="10"/>
      <color indexed="12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aramond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8" fillId="32" borderId="0" xfId="0" applyFont="1" applyFill="1" applyAlignment="1">
      <alignment/>
    </xf>
    <xf numFmtId="0" fontId="10" fillId="32" borderId="0" xfId="0" applyFont="1" applyFill="1" applyAlignment="1">
      <alignment/>
    </xf>
    <xf numFmtId="185" fontId="8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185" fontId="10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32" borderId="0" xfId="0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8" fillId="35" borderId="0" xfId="0" applyFont="1" applyFill="1" applyAlignment="1" applyProtection="1">
      <alignment/>
      <protection hidden="1"/>
    </xf>
    <xf numFmtId="0" fontId="8" fillId="32" borderId="0" xfId="0" applyFont="1" applyFill="1" applyAlignment="1" applyProtection="1">
      <alignment/>
      <protection locked="0"/>
    </xf>
    <xf numFmtId="0" fontId="11" fillId="35" borderId="0" xfId="0" applyFont="1" applyFill="1" applyAlignment="1" applyProtection="1">
      <alignment horizontal="center" vertical="center" wrapText="1"/>
      <protection hidden="1"/>
    </xf>
    <xf numFmtId="0" fontId="20" fillId="32" borderId="0" xfId="0" applyFont="1" applyFill="1" applyAlignment="1" applyProtection="1">
      <alignment vertical="center" wrapText="1"/>
      <protection locked="0"/>
    </xf>
    <xf numFmtId="0" fontId="17" fillId="35" borderId="0" xfId="0" applyFont="1" applyFill="1" applyAlignment="1" applyProtection="1">
      <alignment horizontal="center" vertical="center" wrapText="1"/>
      <protection hidden="1"/>
    </xf>
    <xf numFmtId="0" fontId="17" fillId="35" borderId="0" xfId="0" applyFont="1" applyFill="1" applyAlignment="1" applyProtection="1">
      <alignment horizontal="center"/>
      <protection hidden="1"/>
    </xf>
    <xf numFmtId="0" fontId="8" fillId="35" borderId="0" xfId="0" applyFont="1" applyFill="1" applyBorder="1" applyAlignment="1" applyProtection="1">
      <alignment/>
      <protection hidden="1"/>
    </xf>
    <xf numFmtId="0" fontId="9" fillId="35" borderId="0" xfId="0" applyFont="1" applyFill="1" applyBorder="1" applyAlignment="1" applyProtection="1">
      <alignment horizontal="center"/>
      <protection hidden="1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9" fillId="32" borderId="12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0" fillId="34" borderId="0" xfId="0" applyFont="1" applyFill="1" applyAlignment="1">
      <alignment/>
    </xf>
    <xf numFmtId="0" fontId="10" fillId="35" borderId="0" xfId="0" applyFont="1" applyFill="1" applyAlignment="1" applyProtection="1">
      <alignment/>
      <protection hidden="1"/>
    </xf>
    <xf numFmtId="0" fontId="13" fillId="34" borderId="0" xfId="0" applyFont="1" applyFill="1" applyAlignment="1">
      <alignment/>
    </xf>
    <xf numFmtId="0" fontId="9" fillId="34" borderId="12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8" fillId="34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/>
      <protection/>
    </xf>
    <xf numFmtId="14" fontId="8" fillId="34" borderId="0" xfId="0" applyNumberFormat="1" applyFont="1" applyFill="1" applyAlignment="1" applyProtection="1">
      <alignment/>
      <protection/>
    </xf>
    <xf numFmtId="0" fontId="21" fillId="34" borderId="0" xfId="0" applyFont="1" applyFill="1" applyAlignment="1" applyProtection="1">
      <alignment vertical="center" wrapText="1"/>
      <protection/>
    </xf>
    <xf numFmtId="0" fontId="8" fillId="34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locked="0"/>
    </xf>
    <xf numFmtId="0" fontId="28" fillId="32" borderId="0" xfId="0" applyFont="1" applyFill="1" applyAlignment="1">
      <alignment/>
    </xf>
    <xf numFmtId="185" fontId="28" fillId="0" borderId="10" xfId="0" applyNumberFormat="1" applyFont="1" applyBorder="1" applyAlignment="1">
      <alignment/>
    </xf>
    <xf numFmtId="0" fontId="28" fillId="35" borderId="0" xfId="0" applyFont="1" applyFill="1" applyAlignment="1" applyProtection="1">
      <alignment/>
      <protection hidden="1"/>
    </xf>
    <xf numFmtId="0" fontId="8" fillId="32" borderId="0" xfId="0" applyFont="1" applyFill="1" applyBorder="1" applyAlignment="1">
      <alignment/>
    </xf>
    <xf numFmtId="185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9" fillId="35" borderId="0" xfId="0" applyFont="1" applyFill="1" applyAlignment="1" applyProtection="1">
      <alignment horizontal="center"/>
      <protection hidden="1"/>
    </xf>
    <xf numFmtId="0" fontId="21" fillId="35" borderId="0" xfId="0" applyFont="1" applyFill="1" applyBorder="1" applyAlignment="1" applyProtection="1">
      <alignment horizontal="center"/>
      <protection hidden="1"/>
    </xf>
    <xf numFmtId="0" fontId="21" fillId="35" borderId="0" xfId="0" applyFont="1" applyFill="1" applyAlignment="1" applyProtection="1">
      <alignment horizontal="center"/>
      <protection hidden="1"/>
    </xf>
    <xf numFmtId="0" fontId="8" fillId="36" borderId="0" xfId="0" applyFont="1" applyFill="1" applyAlignment="1" applyProtection="1">
      <alignment/>
      <protection/>
    </xf>
    <xf numFmtId="0" fontId="8" fillId="36" borderId="0" xfId="0" applyFont="1" applyFill="1" applyAlignment="1" applyProtection="1">
      <alignment horizontal="center"/>
      <protection locked="0"/>
    </xf>
    <xf numFmtId="0" fontId="8" fillId="34" borderId="0" xfId="0" applyFont="1" applyFill="1" applyAlignment="1">
      <alignment/>
    </xf>
    <xf numFmtId="9" fontId="8" fillId="0" borderId="11" xfId="65" applyFont="1" applyFill="1" applyBorder="1" applyAlignment="1">
      <alignment horizontal="center"/>
    </xf>
    <xf numFmtId="9" fontId="10" fillId="33" borderId="11" xfId="65" applyFont="1" applyFill="1" applyBorder="1" applyAlignment="1">
      <alignment horizontal="center"/>
    </xf>
    <xf numFmtId="9" fontId="10" fillId="33" borderId="10" xfId="65" applyFont="1" applyFill="1" applyBorder="1" applyAlignment="1">
      <alignment horizontal="center"/>
    </xf>
    <xf numFmtId="9" fontId="8" fillId="0" borderId="10" xfId="65" applyFont="1" applyFill="1" applyBorder="1" applyAlignment="1">
      <alignment horizontal="center"/>
    </xf>
    <xf numFmtId="0" fontId="9" fillId="32" borderId="13" xfId="0" applyFont="1" applyFill="1" applyBorder="1" applyAlignment="1">
      <alignment/>
    </xf>
    <xf numFmtId="185" fontId="14" fillId="0" borderId="0" xfId="0" applyNumberFormat="1" applyFont="1" applyFill="1" applyAlignment="1">
      <alignment/>
    </xf>
    <xf numFmtId="0" fontId="14" fillId="32" borderId="0" xfId="0" applyFont="1" applyFill="1" applyAlignment="1">
      <alignment horizontal="right"/>
    </xf>
    <xf numFmtId="202" fontId="10" fillId="0" borderId="10" xfId="0" applyNumberFormat="1" applyFont="1" applyBorder="1" applyAlignment="1">
      <alignment horizontal="right"/>
    </xf>
    <xf numFmtId="202" fontId="8" fillId="0" borderId="10" xfId="0" applyNumberFormat="1" applyFont="1" applyBorder="1" applyAlignment="1">
      <alignment horizontal="right"/>
    </xf>
    <xf numFmtId="202" fontId="10" fillId="33" borderId="10" xfId="0" applyNumberFormat="1" applyFont="1" applyFill="1" applyBorder="1" applyAlignment="1">
      <alignment horizontal="right"/>
    </xf>
    <xf numFmtId="202" fontId="15" fillId="0" borderId="10" xfId="0" applyNumberFormat="1" applyFont="1" applyBorder="1" applyAlignment="1">
      <alignment horizontal="right"/>
    </xf>
    <xf numFmtId="0" fontId="14" fillId="32" borderId="0" xfId="0" applyFont="1" applyFill="1" applyAlignment="1">
      <alignment/>
    </xf>
    <xf numFmtId="202" fontId="8" fillId="0" borderId="11" xfId="0" applyNumberFormat="1" applyFont="1" applyFill="1" applyBorder="1" applyAlignment="1">
      <alignment horizontal="right"/>
    </xf>
    <xf numFmtId="202" fontId="8" fillId="0" borderId="10" xfId="0" applyNumberFormat="1" applyFont="1" applyFill="1" applyBorder="1" applyAlignment="1">
      <alignment horizontal="right"/>
    </xf>
    <xf numFmtId="202" fontId="8" fillId="35" borderId="11" xfId="0" applyNumberFormat="1" applyFont="1" applyFill="1" applyBorder="1" applyAlignment="1">
      <alignment horizontal="right"/>
    </xf>
    <xf numFmtId="202" fontId="8" fillId="35" borderId="10" xfId="0" applyNumberFormat="1" applyFont="1" applyFill="1" applyBorder="1" applyAlignment="1">
      <alignment horizontal="right"/>
    </xf>
    <xf numFmtId="202" fontId="8" fillId="0" borderId="11" xfId="65" applyNumberFormat="1" applyFont="1" applyFill="1" applyBorder="1" applyAlignment="1">
      <alignment horizontal="right"/>
    </xf>
    <xf numFmtId="202" fontId="8" fillId="0" borderId="10" xfId="65" applyNumberFormat="1" applyFont="1" applyFill="1" applyBorder="1" applyAlignment="1">
      <alignment horizontal="right"/>
    </xf>
    <xf numFmtId="202" fontId="10" fillId="33" borderId="11" xfId="65" applyNumberFormat="1" applyFont="1" applyFill="1" applyBorder="1" applyAlignment="1">
      <alignment horizontal="right"/>
    </xf>
    <xf numFmtId="202" fontId="10" fillId="33" borderId="10" xfId="65" applyNumberFormat="1" applyFont="1" applyFill="1" applyBorder="1" applyAlignment="1">
      <alignment horizontal="right"/>
    </xf>
    <xf numFmtId="208" fontId="10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201" fontId="13" fillId="34" borderId="0" xfId="0" applyNumberFormat="1" applyFont="1" applyFill="1" applyBorder="1" applyAlignment="1">
      <alignment horizontal="right"/>
    </xf>
    <xf numFmtId="0" fontId="13" fillId="34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9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14" xfId="0" applyFont="1" applyFill="1" applyBorder="1" applyAlignment="1" applyProtection="1">
      <alignment wrapText="1"/>
      <protection hidden="1"/>
    </xf>
    <xf numFmtId="185" fontId="9" fillId="0" borderId="14" xfId="42" applyNumberFormat="1" applyFont="1" applyFill="1" applyBorder="1" applyAlignment="1" applyProtection="1">
      <alignment/>
      <protection locked="0"/>
    </xf>
    <xf numFmtId="185" fontId="13" fillId="0" borderId="0" xfId="0" applyNumberFormat="1" applyFont="1" applyFill="1" applyBorder="1" applyAlignment="1" applyProtection="1">
      <alignment/>
      <protection hidden="1"/>
    </xf>
    <xf numFmtId="185" fontId="32" fillId="0" borderId="0" xfId="61" applyNumberFormat="1" applyFont="1" applyFill="1" applyBorder="1" applyAlignment="1">
      <alignment vertical="center"/>
      <protection/>
    </xf>
    <xf numFmtId="0" fontId="33" fillId="0" borderId="0" xfId="0" applyFont="1" applyFill="1" applyBorder="1" applyAlignment="1">
      <alignment/>
    </xf>
    <xf numFmtId="201" fontId="33" fillId="34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 applyProtection="1">
      <alignment wrapText="1"/>
      <protection hidden="1"/>
    </xf>
    <xf numFmtId="185" fontId="13" fillId="0" borderId="0" xfId="42" applyNumberFormat="1" applyFont="1" applyFill="1" applyBorder="1" applyAlignment="1" applyProtection="1">
      <alignment/>
      <protection locked="0"/>
    </xf>
    <xf numFmtId="185" fontId="13" fillId="0" borderId="0" xfId="42" applyNumberFormat="1" applyFont="1" applyFill="1" applyBorder="1" applyAlignment="1" applyProtection="1">
      <alignment/>
      <protection hidden="1"/>
    </xf>
    <xf numFmtId="49" fontId="13" fillId="0" borderId="0" xfId="0" applyNumberFormat="1" applyFont="1" applyFill="1" applyBorder="1" applyAlignment="1" applyProtection="1">
      <alignment wrapText="1"/>
      <protection hidden="1"/>
    </xf>
    <xf numFmtId="49" fontId="9" fillId="0" borderId="14" xfId="0" applyNumberFormat="1" applyFont="1" applyFill="1" applyBorder="1" applyAlignment="1" applyProtection="1">
      <alignment wrapText="1"/>
      <protection hidden="1"/>
    </xf>
    <xf numFmtId="185" fontId="9" fillId="0" borderId="14" xfId="42" applyNumberFormat="1" applyFont="1" applyFill="1" applyBorder="1" applyAlignment="1" applyProtection="1">
      <alignment/>
      <protection hidden="1"/>
    </xf>
    <xf numFmtId="203" fontId="13" fillId="0" borderId="0" xfId="0" applyNumberFormat="1" applyFont="1" applyFill="1" applyBorder="1" applyAlignment="1" applyProtection="1">
      <alignment horizontal="justify" wrapText="1"/>
      <protection hidden="1"/>
    </xf>
    <xf numFmtId="0" fontId="32" fillId="0" borderId="0" xfId="0" applyFont="1" applyFill="1" applyBorder="1" applyAlignment="1" applyProtection="1">
      <alignment wrapText="1"/>
      <protection hidden="1"/>
    </xf>
    <xf numFmtId="185" fontId="9" fillId="0" borderId="0" xfId="61" applyNumberFormat="1" applyFont="1" applyFill="1" applyBorder="1" applyAlignment="1">
      <alignment vertical="center"/>
      <protection/>
    </xf>
    <xf numFmtId="0" fontId="32" fillId="0" borderId="12" xfId="0" applyFont="1" applyFill="1" applyBorder="1" applyAlignment="1" applyProtection="1">
      <alignment wrapText="1"/>
      <protection hidden="1"/>
    </xf>
    <xf numFmtId="185" fontId="9" fillId="33" borderId="12" xfId="61" applyNumberFormat="1" applyFont="1" applyFill="1" applyBorder="1" applyAlignment="1">
      <alignment vertical="center"/>
      <protection/>
    </xf>
    <xf numFmtId="0" fontId="9" fillId="0" borderId="14" xfId="0" applyFont="1" applyFill="1" applyBorder="1" applyAlignment="1" applyProtection="1">
      <alignment horizontal="left" wrapText="1"/>
      <protection hidden="1"/>
    </xf>
    <xf numFmtId="185" fontId="9" fillId="0" borderId="14" xfId="0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Fill="1" applyBorder="1" applyAlignment="1" applyProtection="1">
      <alignment horizontal="left" wrapText="1"/>
      <protection hidden="1"/>
    </xf>
    <xf numFmtId="185" fontId="9" fillId="0" borderId="0" xfId="42" applyNumberFormat="1" applyFont="1" applyFill="1" applyBorder="1" applyAlignment="1" applyProtection="1">
      <alignment/>
      <protection hidden="1"/>
    </xf>
    <xf numFmtId="0" fontId="9" fillId="0" borderId="15" xfId="0" applyFont="1" applyFill="1" applyBorder="1" applyAlignment="1" applyProtection="1">
      <alignment wrapText="1"/>
      <protection hidden="1"/>
    </xf>
    <xf numFmtId="185" fontId="9" fillId="33" borderId="15" xfId="0" applyNumberFormat="1" applyFont="1" applyFill="1" applyBorder="1" applyAlignment="1" applyProtection="1">
      <alignment/>
      <protection hidden="1"/>
    </xf>
    <xf numFmtId="185" fontId="9" fillId="0" borderId="0" xfId="42" applyNumberFormat="1" applyFont="1" applyFill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 wrapText="1"/>
      <protection hidden="1"/>
    </xf>
    <xf numFmtId="185" fontId="9" fillId="33" borderId="16" xfId="61" applyNumberFormat="1" applyFont="1" applyFill="1" applyBorder="1" applyAlignment="1">
      <alignment vertical="center"/>
      <protection/>
    </xf>
    <xf numFmtId="185" fontId="9" fillId="33" borderId="15" xfId="61" applyNumberFormat="1" applyFont="1" applyFill="1" applyBorder="1" applyAlignment="1">
      <alignment vertical="center"/>
      <protection/>
    </xf>
    <xf numFmtId="0" fontId="9" fillId="0" borderId="12" xfId="0" applyFont="1" applyFill="1" applyBorder="1" applyAlignment="1" applyProtection="1">
      <alignment wrapText="1"/>
      <protection hidden="1"/>
    </xf>
    <xf numFmtId="0" fontId="9" fillId="0" borderId="15" xfId="0" applyFont="1" applyFill="1" applyBorder="1" applyAlignment="1" applyProtection="1">
      <alignment horizontal="left" wrapText="1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185" fontId="9" fillId="33" borderId="15" xfId="42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 wrapText="1"/>
      <protection hidden="1"/>
    </xf>
    <xf numFmtId="185" fontId="9" fillId="0" borderId="0" xfId="0" applyNumberFormat="1" applyFont="1" applyFill="1" applyAlignment="1">
      <alignment horizontal="center" wrapText="1"/>
    </xf>
    <xf numFmtId="0" fontId="13" fillId="0" borderId="0" xfId="0" applyFont="1" applyFill="1" applyBorder="1" applyAlignment="1" applyProtection="1">
      <alignment/>
      <protection hidden="1"/>
    </xf>
    <xf numFmtId="185" fontId="13" fillId="0" borderId="0" xfId="0" applyNumberFormat="1" applyFont="1" applyFill="1" applyAlignment="1">
      <alignment horizontal="center" wrapText="1"/>
    </xf>
    <xf numFmtId="185" fontId="9" fillId="0" borderId="14" xfId="0" applyNumberFormat="1" applyFont="1" applyFill="1" applyBorder="1" applyAlignment="1" applyProtection="1">
      <alignment/>
      <protection hidden="1"/>
    </xf>
    <xf numFmtId="185" fontId="9" fillId="0" borderId="14" xfId="61" applyNumberFormat="1" applyFont="1" applyFill="1" applyBorder="1" applyAlignment="1">
      <alignment vertical="center"/>
      <protection/>
    </xf>
    <xf numFmtId="0" fontId="32" fillId="0" borderId="0" xfId="0" applyFont="1" applyFill="1" applyBorder="1" applyAlignment="1" applyProtection="1">
      <alignment/>
      <protection hidden="1"/>
    </xf>
    <xf numFmtId="0" fontId="34" fillId="0" borderId="0" xfId="0" applyFont="1" applyFill="1" applyAlignment="1">
      <alignment horizontal="right" wrapText="1"/>
    </xf>
    <xf numFmtId="0" fontId="13" fillId="0" borderId="0" xfId="0" applyFont="1" applyFill="1" applyAlignment="1">
      <alignment/>
    </xf>
    <xf numFmtId="185" fontId="34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 wrapText="1"/>
    </xf>
    <xf numFmtId="0" fontId="21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202" fontId="13" fillId="0" borderId="0" xfId="42" applyNumberFormat="1" applyFont="1" applyFill="1" applyBorder="1" applyAlignment="1" applyProtection="1">
      <alignment/>
      <protection hidden="1"/>
    </xf>
    <xf numFmtId="14" fontId="9" fillId="0" borderId="0" xfId="0" applyNumberFormat="1" applyFont="1" applyFill="1" applyAlignment="1">
      <alignment horizontal="left" wrapText="1"/>
    </xf>
    <xf numFmtId="185" fontId="13" fillId="0" borderId="0" xfId="0" applyNumberFormat="1" applyFont="1" applyFill="1" applyAlignment="1">
      <alignment/>
    </xf>
    <xf numFmtId="0" fontId="13" fillId="34" borderId="0" xfId="0" applyFont="1" applyFill="1" applyBorder="1" applyAlignment="1">
      <alignment wrapText="1"/>
    </xf>
    <xf numFmtId="0" fontId="13" fillId="34" borderId="0" xfId="0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4" fontId="9" fillId="0" borderId="0" xfId="0" applyNumberFormat="1" applyFont="1" applyFill="1" applyBorder="1" applyAlignment="1" applyProtection="1">
      <alignment horizontal="left" wrapText="1"/>
      <protection hidden="1"/>
    </xf>
    <xf numFmtId="0" fontId="9" fillId="0" borderId="0" xfId="58" applyFont="1" applyFill="1" applyBorder="1" applyAlignment="1">
      <alignment vertical="center"/>
      <protection/>
    </xf>
    <xf numFmtId="0" fontId="9" fillId="0" borderId="0" xfId="58" applyFont="1" applyFill="1" applyBorder="1" applyAlignment="1">
      <alignment horizontal="left" vertical="center"/>
      <protection/>
    </xf>
    <xf numFmtId="0" fontId="13" fillId="0" borderId="0" xfId="59" applyFont="1" applyFill="1">
      <alignment/>
      <protection/>
    </xf>
    <xf numFmtId="0" fontId="34" fillId="0" borderId="0" xfId="59" applyFont="1" applyFill="1" applyBorder="1" applyAlignment="1" applyProtection="1">
      <alignment horizontal="right"/>
      <protection hidden="1"/>
    </xf>
    <xf numFmtId="201" fontId="34" fillId="0" borderId="0" xfId="59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 horizontal="right"/>
    </xf>
    <xf numFmtId="0" fontId="34" fillId="0" borderId="0" xfId="59" applyFont="1" applyFill="1" applyBorder="1" applyAlignment="1" applyProtection="1">
      <alignment/>
      <protection hidden="1"/>
    </xf>
    <xf numFmtId="0" fontId="9" fillId="0" borderId="0" xfId="59" applyFont="1" applyFill="1" applyAlignment="1">
      <alignment horizontal="left" wrapText="1"/>
      <protection/>
    </xf>
    <xf numFmtId="0" fontId="13" fillId="34" borderId="0" xfId="60" applyNumberFormat="1" applyFont="1" applyFill="1" applyBorder="1" applyAlignment="1" applyProtection="1">
      <alignment vertical="top"/>
      <protection/>
    </xf>
    <xf numFmtId="0" fontId="9" fillId="0" borderId="0" xfId="58" applyFont="1" applyFill="1" applyBorder="1" applyAlignment="1">
      <alignment horizontal="center" vertical="center"/>
      <protection/>
    </xf>
    <xf numFmtId="0" fontId="13" fillId="0" borderId="0" xfId="60" applyNumberFormat="1" applyFont="1" applyFill="1" applyBorder="1" applyAlignment="1" applyProtection="1">
      <alignment/>
      <protection/>
    </xf>
    <xf numFmtId="205" fontId="13" fillId="0" borderId="12" xfId="60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3" fillId="0" borderId="0" xfId="60" applyNumberFormat="1" applyFont="1" applyFill="1" applyBorder="1" applyAlignment="1" applyProtection="1">
      <alignment vertical="center"/>
      <protection/>
    </xf>
    <xf numFmtId="0" fontId="13" fillId="0" borderId="12" xfId="60" applyNumberFormat="1" applyFont="1" applyFill="1" applyBorder="1" applyAlignment="1" applyProtection="1">
      <alignment vertical="center"/>
      <protection/>
    </xf>
    <xf numFmtId="206" fontId="9" fillId="0" borderId="0" xfId="42" applyNumberFormat="1" applyFont="1" applyFill="1" applyBorder="1" applyAlignment="1" applyProtection="1">
      <alignment vertical="center"/>
      <protection/>
    </xf>
    <xf numFmtId="205" fontId="13" fillId="0" borderId="0" xfId="60" applyNumberFormat="1" applyFont="1" applyFill="1" applyBorder="1" applyAlignment="1" applyProtection="1">
      <alignment vertical="center"/>
      <protection/>
    </xf>
    <xf numFmtId="206" fontId="35" fillId="0" borderId="12" xfId="60" applyNumberFormat="1" applyFont="1" applyFill="1" applyBorder="1" applyAlignment="1" applyProtection="1">
      <alignment vertical="center"/>
      <protection/>
    </xf>
    <xf numFmtId="206" fontId="35" fillId="0" borderId="0" xfId="60" applyNumberFormat="1" applyFont="1" applyFill="1" applyBorder="1" applyAlignment="1" applyProtection="1">
      <alignment vertical="center"/>
      <protection/>
    </xf>
    <xf numFmtId="206" fontId="9" fillId="0" borderId="17" xfId="42" applyNumberFormat="1" applyFont="1" applyFill="1" applyBorder="1" applyAlignment="1" applyProtection="1">
      <alignment vertical="center"/>
      <protection/>
    </xf>
    <xf numFmtId="0" fontId="13" fillId="34" borderId="0" xfId="60" applyNumberFormat="1" applyFont="1" applyFill="1" applyBorder="1" applyAlignment="1" applyProtection="1">
      <alignment vertical="center"/>
      <protection/>
    </xf>
    <xf numFmtId="0" fontId="9" fillId="33" borderId="16" xfId="60" applyNumberFormat="1" applyFont="1" applyFill="1" applyBorder="1" applyAlignment="1" applyProtection="1">
      <alignment vertical="center" wrapText="1"/>
      <protection/>
    </xf>
    <xf numFmtId="185" fontId="9" fillId="33" borderId="18" xfId="42" applyNumberFormat="1" applyFont="1" applyFill="1" applyBorder="1" applyAlignment="1" applyProtection="1">
      <alignment horizontal="right" vertical="center"/>
      <protection/>
    </xf>
    <xf numFmtId="185" fontId="9" fillId="0" borderId="0" xfId="42" applyNumberFormat="1" applyFont="1" applyFill="1" applyBorder="1" applyAlignment="1" applyProtection="1">
      <alignment horizontal="right" vertical="center"/>
      <protection/>
    </xf>
    <xf numFmtId="185" fontId="9" fillId="0" borderId="0" xfId="42" applyNumberFormat="1" applyFont="1" applyFill="1" applyBorder="1" applyAlignment="1" applyProtection="1">
      <alignment vertical="center"/>
      <protection/>
    </xf>
    <xf numFmtId="185" fontId="13" fillId="0" borderId="0" xfId="42" applyNumberFormat="1" applyFont="1" applyFill="1" applyBorder="1" applyAlignment="1" applyProtection="1">
      <alignment vertical="center"/>
      <protection/>
    </xf>
    <xf numFmtId="0" fontId="9" fillId="34" borderId="0" xfId="60" applyNumberFormat="1" applyFont="1" applyFill="1" applyBorder="1" applyAlignment="1" applyProtection="1">
      <alignment vertical="center"/>
      <protection/>
    </xf>
    <xf numFmtId="0" fontId="9" fillId="0" borderId="19" xfId="42" applyNumberFormat="1" applyFont="1" applyFill="1" applyBorder="1" applyAlignment="1" applyProtection="1">
      <alignment horizontal="left" vertical="center"/>
      <protection/>
    </xf>
    <xf numFmtId="206" fontId="9" fillId="0" borderId="0" xfId="42" applyNumberFormat="1" applyFont="1" applyFill="1" applyBorder="1" applyAlignment="1" applyProtection="1">
      <alignment horizontal="left" vertical="center"/>
      <protection/>
    </xf>
    <xf numFmtId="185" fontId="13" fillId="0" borderId="20" xfId="60" applyNumberFormat="1" applyFont="1" applyFill="1" applyBorder="1" applyAlignment="1" applyProtection="1">
      <alignment vertical="center"/>
      <protection/>
    </xf>
    <xf numFmtId="185" fontId="13" fillId="0" borderId="0" xfId="60" applyNumberFormat="1" applyFont="1" applyFill="1" applyBorder="1" applyAlignment="1" applyProtection="1">
      <alignment vertical="center"/>
      <protection/>
    </xf>
    <xf numFmtId="185" fontId="9" fillId="0" borderId="17" xfId="42" applyNumberFormat="1" applyFont="1" applyFill="1" applyBorder="1" applyAlignment="1" applyProtection="1">
      <alignment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185" fontId="13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20" xfId="42" applyNumberFormat="1" applyFont="1" applyFill="1" applyBorder="1" applyAlignment="1" applyProtection="1">
      <alignment horizontal="left" vertical="center" wrapText="1"/>
      <protection/>
    </xf>
    <xf numFmtId="0" fontId="9" fillId="0" borderId="20" xfId="42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/>
      <protection hidden="1"/>
    </xf>
    <xf numFmtId="185" fontId="9" fillId="0" borderId="0" xfId="6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/>
      <protection hidden="1"/>
    </xf>
    <xf numFmtId="0" fontId="13" fillId="0" borderId="20" xfId="0" applyNumberFormat="1" applyFont="1" applyFill="1" applyBorder="1" applyAlignment="1" applyProtection="1">
      <alignment/>
      <protection hidden="1"/>
    </xf>
    <xf numFmtId="206" fontId="13" fillId="0" borderId="0" xfId="60" applyNumberFormat="1" applyFont="1" applyFill="1" applyBorder="1" applyAlignment="1" applyProtection="1">
      <alignment vertical="center"/>
      <protection/>
    </xf>
    <xf numFmtId="0" fontId="36" fillId="0" borderId="0" xfId="58" applyFont="1" applyFill="1" applyBorder="1" applyAlignment="1">
      <alignment vertical="center"/>
      <protection/>
    </xf>
    <xf numFmtId="0" fontId="13" fillId="0" borderId="0" xfId="60" applyNumberFormat="1" applyFont="1" applyFill="1" applyBorder="1" applyAlignment="1" applyProtection="1">
      <alignment vertical="top"/>
      <protection/>
    </xf>
    <xf numFmtId="0" fontId="9" fillId="0" borderId="0" xfId="60" applyNumberFormat="1" applyFont="1" applyFill="1" applyBorder="1" applyAlignment="1" applyProtection="1">
      <alignment vertical="top"/>
      <protection/>
    </xf>
    <xf numFmtId="201" fontId="32" fillId="0" borderId="0" xfId="59" applyNumberFormat="1" applyFont="1" applyFill="1" applyAlignment="1">
      <alignment/>
      <protection/>
    </xf>
    <xf numFmtId="185" fontId="9" fillId="34" borderId="0" xfId="6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right" vertical="center"/>
    </xf>
    <xf numFmtId="0" fontId="32" fillId="0" borderId="0" xfId="60" applyNumberFormat="1" applyFont="1" applyFill="1" applyBorder="1" applyAlignment="1" applyProtection="1">
      <alignment vertical="center" wrapText="1"/>
      <protection/>
    </xf>
    <xf numFmtId="0" fontId="16" fillId="0" borderId="20" xfId="60" applyNumberFormat="1" applyFont="1" applyFill="1" applyBorder="1" applyAlignment="1" applyProtection="1">
      <alignment horizontal="center" vertical="center" wrapText="1"/>
      <protection/>
    </xf>
    <xf numFmtId="0" fontId="16" fillId="0" borderId="0" xfId="60" applyNumberFormat="1" applyFont="1" applyFill="1" applyBorder="1" applyAlignment="1" applyProtection="1">
      <alignment horizontal="center" vertical="center" wrapText="1"/>
      <protection/>
    </xf>
    <xf numFmtId="0" fontId="16" fillId="0" borderId="20" xfId="6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85" fontId="8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33" borderId="16" xfId="0" applyFont="1" applyFill="1" applyBorder="1" applyAlignment="1">
      <alignment wrapText="1"/>
    </xf>
    <xf numFmtId="185" fontId="10" fillId="33" borderId="16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/>
    </xf>
    <xf numFmtId="185" fontId="8" fillId="0" borderId="0" xfId="0" applyNumberFormat="1" applyFont="1" applyFill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/>
    </xf>
    <xf numFmtId="0" fontId="16" fillId="33" borderId="12" xfId="0" applyFont="1" applyFill="1" applyBorder="1" applyAlignment="1">
      <alignment wrapText="1"/>
    </xf>
    <xf numFmtId="185" fontId="10" fillId="33" borderId="12" xfId="0" applyNumberFormat="1" applyFont="1" applyFill="1" applyBorder="1" applyAlignment="1">
      <alignment wrapText="1"/>
    </xf>
    <xf numFmtId="0" fontId="10" fillId="33" borderId="12" xfId="0" applyFont="1" applyFill="1" applyBorder="1" applyAlignment="1">
      <alignment wrapText="1"/>
    </xf>
    <xf numFmtId="185" fontId="10" fillId="33" borderId="12" xfId="0" applyNumberFormat="1" applyFont="1" applyFill="1" applyBorder="1" applyAlignment="1">
      <alignment/>
    </xf>
    <xf numFmtId="185" fontId="8" fillId="34" borderId="0" xfId="0" applyNumberFormat="1" applyFont="1" applyFill="1" applyAlignment="1">
      <alignment/>
    </xf>
    <xf numFmtId="0" fontId="16" fillId="33" borderId="21" xfId="0" applyFont="1" applyFill="1" applyBorder="1" applyAlignment="1">
      <alignment wrapText="1"/>
    </xf>
    <xf numFmtId="185" fontId="10" fillId="33" borderId="21" xfId="0" applyNumberFormat="1" applyFont="1" applyFill="1" applyBorder="1" applyAlignment="1">
      <alignment/>
    </xf>
    <xf numFmtId="49" fontId="8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0" fillId="33" borderId="2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vertical="center"/>
    </xf>
    <xf numFmtId="185" fontId="10" fillId="0" borderId="0" xfId="0" applyNumberFormat="1" applyFont="1" applyFill="1" applyAlignment="1">
      <alignment horizontal="center" wrapText="1"/>
    </xf>
    <xf numFmtId="185" fontId="8" fillId="0" borderId="12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185" fontId="8" fillId="0" borderId="12" xfId="0" applyNumberFormat="1" applyFont="1" applyFill="1" applyBorder="1" applyAlignment="1">
      <alignment/>
    </xf>
    <xf numFmtId="185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185" fontId="8" fillId="0" borderId="0" xfId="0" applyNumberFormat="1" applyFont="1" applyFill="1" applyAlignment="1">
      <alignment horizontal="center"/>
    </xf>
    <xf numFmtId="185" fontId="7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wrapText="1"/>
    </xf>
    <xf numFmtId="185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 wrapText="1"/>
    </xf>
    <xf numFmtId="0" fontId="37" fillId="0" borderId="0" xfId="0" applyNumberFormat="1" applyFont="1" applyFill="1" applyAlignment="1">
      <alignment/>
    </xf>
    <xf numFmtId="14" fontId="10" fillId="0" borderId="0" xfId="0" applyNumberFormat="1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wrapText="1"/>
      <protection hidden="1"/>
    </xf>
    <xf numFmtId="0" fontId="8" fillId="34" borderId="0" xfId="0" applyFont="1" applyFill="1" applyBorder="1" applyAlignment="1">
      <alignment horizontal="right"/>
    </xf>
    <xf numFmtId="0" fontId="8" fillId="34" borderId="0" xfId="0" applyFont="1" applyFill="1" applyAlignment="1">
      <alignment wrapText="1"/>
    </xf>
    <xf numFmtId="0" fontId="10" fillId="0" borderId="0" xfId="58" applyFont="1" applyFill="1" applyBorder="1" applyAlignment="1">
      <alignment vertical="center"/>
      <protection/>
    </xf>
    <xf numFmtId="0" fontId="8" fillId="0" borderId="0" xfId="59" applyFont="1" applyFill="1" applyBorder="1" applyAlignment="1">
      <alignment vertical="center"/>
      <protection/>
    </xf>
    <xf numFmtId="0" fontId="8" fillId="34" borderId="0" xfId="59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0" xfId="59" applyFont="1" applyFill="1">
      <alignment/>
      <protection/>
    </xf>
    <xf numFmtId="0" fontId="8" fillId="34" borderId="0" xfId="59" applyFont="1" applyFill="1">
      <alignment/>
      <protection/>
    </xf>
    <xf numFmtId="1" fontId="38" fillId="0" borderId="0" xfId="60" applyNumberFormat="1" applyFont="1" applyFill="1" applyBorder="1" applyAlignment="1">
      <alignment horizontal="center" vertical="center" wrapText="1"/>
      <protection/>
    </xf>
    <xf numFmtId="0" fontId="39" fillId="0" borderId="0" xfId="59" applyFont="1" applyFill="1" applyBorder="1" applyAlignment="1">
      <alignment vertical="top" wrapText="1"/>
      <protection/>
    </xf>
    <xf numFmtId="201" fontId="8" fillId="0" borderId="0" xfId="59" applyNumberFormat="1" applyFont="1" applyFill="1" applyBorder="1" applyAlignment="1">
      <alignment horizontal="right"/>
      <protection/>
    </xf>
    <xf numFmtId="0" fontId="38" fillId="0" borderId="14" xfId="59" applyFont="1" applyFill="1" applyBorder="1" applyAlignment="1">
      <alignment vertical="top" wrapText="1"/>
      <protection/>
    </xf>
    <xf numFmtId="185" fontId="8" fillId="0" borderId="14" xfId="59" applyNumberFormat="1" applyFont="1" applyFill="1" applyBorder="1" applyAlignment="1">
      <alignment horizontal="right"/>
      <protection/>
    </xf>
    <xf numFmtId="185" fontId="8" fillId="0" borderId="0" xfId="58" applyNumberFormat="1" applyFont="1" applyFill="1" applyBorder="1" applyAlignment="1">
      <alignment horizontal="left" vertical="center"/>
      <protection/>
    </xf>
    <xf numFmtId="201" fontId="8" fillId="0" borderId="14" xfId="59" applyNumberFormat="1" applyFont="1" applyFill="1" applyBorder="1" applyAlignment="1">
      <alignment horizontal="left" wrapText="1"/>
      <protection/>
    </xf>
    <xf numFmtId="185" fontId="8" fillId="0" borderId="0" xfId="58" applyNumberFormat="1" applyFont="1" applyFill="1" applyBorder="1" applyAlignment="1">
      <alignment vertical="center"/>
      <protection/>
    </xf>
    <xf numFmtId="0" fontId="10" fillId="0" borderId="0" xfId="59" applyFont="1" applyFill="1">
      <alignment/>
      <protection/>
    </xf>
    <xf numFmtId="0" fontId="10" fillId="34" borderId="0" xfId="59" applyFont="1" applyFill="1">
      <alignment/>
      <protection/>
    </xf>
    <xf numFmtId="201" fontId="8" fillId="0" borderId="12" xfId="59" applyNumberFormat="1" applyFont="1" applyFill="1" applyBorder="1" applyAlignment="1">
      <alignment horizontal="left" wrapText="1"/>
      <protection/>
    </xf>
    <xf numFmtId="185" fontId="8" fillId="0" borderId="12" xfId="59" applyNumberFormat="1" applyFont="1" applyFill="1" applyBorder="1" applyAlignment="1">
      <alignment horizontal="right"/>
      <protection/>
    </xf>
    <xf numFmtId="201" fontId="10" fillId="37" borderId="18" xfId="59" applyNumberFormat="1" applyFont="1" applyFill="1" applyBorder="1" applyAlignment="1">
      <alignment horizontal="left" vertical="center" wrapText="1"/>
      <protection/>
    </xf>
    <xf numFmtId="201" fontId="10" fillId="37" borderId="18" xfId="59" applyNumberFormat="1" applyFont="1" applyFill="1" applyBorder="1" applyAlignment="1">
      <alignment horizontal="right" vertical="center"/>
      <protection/>
    </xf>
    <xf numFmtId="201" fontId="10" fillId="37" borderId="22" xfId="59" applyNumberFormat="1" applyFont="1" applyFill="1" applyBorder="1" applyAlignment="1">
      <alignment horizontal="right" vertical="center"/>
      <protection/>
    </xf>
    <xf numFmtId="201" fontId="8" fillId="0" borderId="14" xfId="59" applyNumberFormat="1" applyFont="1" applyFill="1" applyBorder="1" applyAlignment="1">
      <alignment horizontal="left"/>
      <protection/>
    </xf>
    <xf numFmtId="201" fontId="10" fillId="37" borderId="22" xfId="59" applyNumberFormat="1" applyFont="1" applyFill="1" applyBorder="1" applyAlignment="1">
      <alignment horizontal="left" vertical="center" wrapText="1"/>
      <protection/>
    </xf>
    <xf numFmtId="0" fontId="39" fillId="0" borderId="12" xfId="59" applyFont="1" applyFill="1" applyBorder="1" applyAlignment="1">
      <alignment vertical="center" wrapText="1"/>
      <protection/>
    </xf>
    <xf numFmtId="201" fontId="10" fillId="0" borderId="12" xfId="59" applyNumberFormat="1" applyFont="1" applyFill="1" applyBorder="1" applyAlignment="1">
      <alignment horizontal="right" vertical="center"/>
      <protection/>
    </xf>
    <xf numFmtId="201" fontId="10" fillId="37" borderId="20" xfId="59" applyNumberFormat="1" applyFont="1" applyFill="1" applyBorder="1" applyAlignment="1">
      <alignment horizontal="left" vertical="center" wrapText="1"/>
      <protection/>
    </xf>
    <xf numFmtId="201" fontId="10" fillId="37" borderId="17" xfId="59" applyNumberFormat="1" applyFont="1" applyFill="1" applyBorder="1" applyAlignment="1">
      <alignment horizontal="right" vertical="center"/>
      <protection/>
    </xf>
    <xf numFmtId="201" fontId="10" fillId="0" borderId="20" xfId="59" applyNumberFormat="1" applyFont="1" applyFill="1" applyBorder="1" applyAlignment="1">
      <alignment horizontal="left" vertical="center" wrapText="1"/>
      <protection/>
    </xf>
    <xf numFmtId="201" fontId="10" fillId="0" borderId="17" xfId="59" applyNumberFormat="1" applyFont="1" applyFill="1" applyBorder="1" applyAlignment="1">
      <alignment horizontal="right" vertical="center"/>
      <protection/>
    </xf>
    <xf numFmtId="201" fontId="10" fillId="37" borderId="23" xfId="59" applyNumberFormat="1" applyFont="1" applyFill="1" applyBorder="1" applyAlignment="1">
      <alignment horizontal="left" vertical="center" wrapText="1"/>
      <protection/>
    </xf>
    <xf numFmtId="201" fontId="10" fillId="37" borderId="23" xfId="59" applyNumberFormat="1" applyFont="1" applyFill="1" applyBorder="1" applyAlignment="1">
      <alignment horizontal="right" vertical="center"/>
      <protection/>
    </xf>
    <xf numFmtId="0" fontId="14" fillId="0" borderId="0" xfId="59" applyFont="1" applyFill="1" applyBorder="1" applyAlignment="1" applyProtection="1">
      <alignment horizontal="right"/>
      <protection hidden="1"/>
    </xf>
    <xf numFmtId="201" fontId="10" fillId="0" borderId="0" xfId="59" applyNumberFormat="1" applyFont="1" applyFill="1" applyBorder="1" applyAlignment="1">
      <alignment horizontal="right"/>
      <protection/>
    </xf>
    <xf numFmtId="201" fontId="14" fillId="0" borderId="0" xfId="59" applyNumberFormat="1" applyFont="1" applyFill="1" applyBorder="1" applyAlignment="1">
      <alignment horizontal="right"/>
      <protection/>
    </xf>
    <xf numFmtId="0" fontId="37" fillId="0" borderId="0" xfId="0" applyFont="1" applyFill="1" applyAlignment="1">
      <alignment horizontal="right"/>
    </xf>
    <xf numFmtId="0" fontId="8" fillId="0" borderId="0" xfId="59" applyFont="1" applyFill="1" applyBorder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14" fillId="0" borderId="0" xfId="59" applyFont="1" applyFill="1" applyBorder="1" applyAlignment="1" applyProtection="1">
      <alignment/>
      <protection hidden="1"/>
    </xf>
    <xf numFmtId="0" fontId="10" fillId="0" borderId="0" xfId="59" applyFont="1" applyFill="1" applyAlignment="1">
      <alignment horizontal="left" wrapText="1"/>
      <protection/>
    </xf>
    <xf numFmtId="0" fontId="8" fillId="0" borderId="0" xfId="0" applyFont="1" applyFill="1" applyBorder="1" applyAlignment="1">
      <alignment/>
    </xf>
    <xf numFmtId="0" fontId="10" fillId="34" borderId="0" xfId="0" applyFont="1" applyFill="1" applyBorder="1" applyAlignment="1" applyProtection="1">
      <alignment wrapText="1"/>
      <protection hidden="1"/>
    </xf>
    <xf numFmtId="0" fontId="8" fillId="34" borderId="0" xfId="59" applyFont="1" applyFill="1" applyAlignment="1">
      <alignment horizontal="center"/>
      <protection/>
    </xf>
    <xf numFmtId="201" fontId="8" fillId="34" borderId="0" xfId="59" applyNumberFormat="1" applyFont="1" applyFill="1" applyAlignment="1">
      <alignment horizontal="right"/>
      <protection/>
    </xf>
    <xf numFmtId="0" fontId="8" fillId="34" borderId="0" xfId="59" applyFont="1" applyFill="1" applyAlignment="1">
      <alignment wrapText="1"/>
      <protection/>
    </xf>
    <xf numFmtId="185" fontId="13" fillId="38" borderId="20" xfId="60" applyNumberFormat="1" applyFont="1" applyFill="1" applyBorder="1" applyAlignment="1" applyProtection="1">
      <alignment vertical="center"/>
      <protection/>
    </xf>
    <xf numFmtId="0" fontId="9" fillId="38" borderId="20" xfId="42" applyNumberFormat="1" applyFont="1" applyFill="1" applyBorder="1" applyAlignment="1" applyProtection="1">
      <alignment horizontal="left" vertical="center" wrapText="1"/>
      <protection/>
    </xf>
    <xf numFmtId="185" fontId="9" fillId="38" borderId="17" xfId="42" applyNumberFormat="1" applyFont="1" applyFill="1" applyBorder="1" applyAlignment="1" applyProtection="1">
      <alignment vertical="center"/>
      <protection/>
    </xf>
    <xf numFmtId="201" fontId="9" fillId="34" borderId="0" xfId="0" applyNumberFormat="1" applyFont="1" applyFill="1" applyBorder="1" applyAlignment="1">
      <alignment horizontal="right"/>
    </xf>
    <xf numFmtId="215" fontId="9" fillId="0" borderId="14" xfId="42" applyNumberFormat="1" applyFont="1" applyFill="1" applyBorder="1" applyAlignment="1" applyProtection="1">
      <alignment/>
      <protection locked="0"/>
    </xf>
    <xf numFmtId="185" fontId="10" fillId="38" borderId="12" xfId="0" applyNumberFormat="1" applyFont="1" applyFill="1" applyBorder="1" applyAlignment="1">
      <alignment/>
    </xf>
    <xf numFmtId="0" fontId="8" fillId="38" borderId="0" xfId="0" applyFont="1" applyFill="1" applyAlignment="1">
      <alignment/>
    </xf>
    <xf numFmtId="185" fontId="9" fillId="38" borderId="12" xfId="61" applyNumberFormat="1" applyFont="1" applyFill="1" applyBorder="1" applyAlignment="1">
      <alignment vertical="center"/>
      <protection/>
    </xf>
    <xf numFmtId="185" fontId="13" fillId="38" borderId="0" xfId="42" applyNumberFormat="1" applyFont="1" applyFill="1" applyBorder="1" applyAlignment="1" applyProtection="1">
      <alignment/>
      <protection locked="0"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185" fontId="8" fillId="34" borderId="0" xfId="0" applyNumberFormat="1" applyFont="1" applyFill="1" applyAlignment="1">
      <alignment/>
    </xf>
    <xf numFmtId="0" fontId="8" fillId="34" borderId="0" xfId="0" applyFont="1" applyFill="1" applyAlignment="1">
      <alignment horizontal="left"/>
    </xf>
    <xf numFmtId="185" fontId="10" fillId="34" borderId="0" xfId="0" applyNumberFormat="1" applyFont="1" applyFill="1" applyAlignment="1">
      <alignment/>
    </xf>
    <xf numFmtId="0" fontId="18" fillId="35" borderId="0" xfId="0" applyFont="1" applyFill="1" applyBorder="1" applyAlignment="1" applyProtection="1">
      <alignment horizontal="center" vertical="center" wrapText="1"/>
      <protection hidden="1"/>
    </xf>
    <xf numFmtId="0" fontId="30" fillId="35" borderId="0" xfId="0" applyFont="1" applyFill="1" applyBorder="1" applyAlignment="1" applyProtection="1">
      <alignment horizontal="center" vertical="center" wrapText="1"/>
      <protection hidden="1"/>
    </xf>
    <xf numFmtId="0" fontId="29" fillId="35" borderId="0" xfId="0" applyFont="1" applyFill="1" applyBorder="1" applyAlignment="1" applyProtection="1">
      <alignment horizontal="center" vertical="center" wrapText="1"/>
      <protection hidden="1"/>
    </xf>
    <xf numFmtId="0" fontId="8" fillId="36" borderId="0" xfId="0" applyFont="1" applyFill="1" applyAlignment="1" applyProtection="1">
      <alignment horizontal="center"/>
      <protection/>
    </xf>
    <xf numFmtId="0" fontId="8" fillId="34" borderId="0" xfId="0" applyFont="1" applyFill="1" applyAlignment="1" applyProtection="1">
      <alignment horizontal="center"/>
      <protection/>
    </xf>
    <xf numFmtId="14" fontId="8" fillId="34" borderId="0" xfId="0" applyNumberFormat="1" applyFont="1" applyFill="1" applyAlignment="1" applyProtection="1">
      <alignment horizontal="center"/>
      <protection/>
    </xf>
    <xf numFmtId="14" fontId="31" fillId="34" borderId="0" xfId="0" applyNumberFormat="1" applyFont="1" applyFill="1" applyAlignment="1" applyProtection="1">
      <alignment horizontal="center" vertical="center" wrapText="1"/>
      <protection/>
    </xf>
    <xf numFmtId="14" fontId="8" fillId="36" borderId="0" xfId="0" applyNumberFormat="1" applyFont="1" applyFill="1" applyAlignment="1" applyProtection="1">
      <alignment horizontal="center"/>
      <protection locked="0"/>
    </xf>
    <xf numFmtId="0" fontId="8" fillId="36" borderId="0" xfId="0" applyFont="1" applyFill="1" applyAlignment="1" applyProtection="1">
      <alignment horizontal="center"/>
      <protection locked="0"/>
    </xf>
    <xf numFmtId="0" fontId="9" fillId="35" borderId="0" xfId="0" applyFont="1" applyFill="1" applyAlignment="1" applyProtection="1">
      <alignment horizontal="center"/>
      <protection hidden="1"/>
    </xf>
    <xf numFmtId="0" fontId="19" fillId="35" borderId="0" xfId="0" applyFont="1" applyFill="1" applyAlignment="1" applyProtection="1">
      <alignment horizontal="center" vertical="center" wrapText="1"/>
      <protection hidden="1"/>
    </xf>
    <xf numFmtId="0" fontId="9" fillId="35" borderId="0" xfId="0" applyFont="1" applyFill="1" applyBorder="1" applyAlignment="1" applyProtection="1">
      <alignment horizontal="center"/>
      <protection hidden="1"/>
    </xf>
    <xf numFmtId="0" fontId="17" fillId="35" borderId="0" xfId="0" applyFont="1" applyFill="1" applyAlignment="1" applyProtection="1">
      <alignment horizontal="center" vertical="center" wrapText="1"/>
      <protection locked="0"/>
    </xf>
    <xf numFmtId="0" fontId="17" fillId="35" borderId="0" xfId="0" applyFont="1" applyFill="1" applyAlignment="1" applyProtection="1">
      <alignment horizontal="center" vertical="center"/>
      <protection hidden="1"/>
    </xf>
    <xf numFmtId="210" fontId="9" fillId="35" borderId="0" xfId="0" applyNumberFormat="1" applyFont="1" applyFill="1" applyBorder="1" applyAlignment="1" applyProtection="1">
      <alignment horizontal="center"/>
      <protection hidden="1"/>
    </xf>
    <xf numFmtId="0" fontId="15" fillId="36" borderId="0" xfId="0" applyFont="1" applyFill="1" applyAlignment="1" applyProtection="1">
      <alignment horizontal="center"/>
      <protection locked="0"/>
    </xf>
    <xf numFmtId="1" fontId="38" fillId="0" borderId="14" xfId="60" applyNumberFormat="1" applyFont="1" applyFill="1" applyBorder="1" applyAlignment="1">
      <alignment horizontal="center" vertical="center" wrapText="1"/>
      <protection/>
    </xf>
    <xf numFmtId="0" fontId="38" fillId="0" borderId="0" xfId="59" applyFont="1" applyFill="1" applyBorder="1" applyAlignment="1">
      <alignment vertical="center" wrapText="1"/>
      <protection/>
    </xf>
    <xf numFmtId="0" fontId="32" fillId="0" borderId="12" xfId="60" applyNumberFormat="1" applyFont="1" applyFill="1" applyBorder="1" applyAlignment="1" applyProtection="1">
      <alignment horizontal="center" vertical="center" wrapText="1"/>
      <protection/>
    </xf>
    <xf numFmtId="0" fontId="32" fillId="0" borderId="0" xfId="6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207" fontId="10" fillId="0" borderId="10" xfId="0" applyNumberFormat="1" applyFont="1" applyBorder="1" applyAlignment="1">
      <alignment horizontal="center" vertical="center"/>
    </xf>
    <xf numFmtId="0" fontId="9" fillId="32" borderId="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208" fontId="10" fillId="0" borderId="10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208" fontId="10" fillId="0" borderId="11" xfId="0" applyNumberFormat="1" applyFont="1" applyBorder="1" applyAlignment="1">
      <alignment horizontal="center"/>
    </xf>
    <xf numFmtId="208" fontId="10" fillId="0" borderId="20" xfId="0" applyNumberFormat="1" applyFont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/>
    </xf>
    <xf numFmtId="0" fontId="8" fillId="35" borderId="20" xfId="0" applyFont="1" applyFill="1" applyBorder="1" applyAlignment="1">
      <alignment horizontal="left"/>
    </xf>
    <xf numFmtId="0" fontId="10" fillId="35" borderId="25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208" fontId="10" fillId="0" borderId="25" xfId="0" applyNumberFormat="1" applyFont="1" applyFill="1" applyBorder="1" applyAlignment="1">
      <alignment horizontal="center" vertical="center"/>
    </xf>
    <xf numFmtId="208" fontId="10" fillId="0" borderId="26" xfId="0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_bg model 2002" xfId="60"/>
    <cellStyle name="Normal_P&amp;L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33"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strike val="0"/>
        <color theme="0" tint="-0.24993999302387238"/>
      </font>
      <fill>
        <patternFill>
          <bgColor theme="0" tint="-0.24993999302387238"/>
        </patternFill>
      </fill>
    </dxf>
    <dxf>
      <font>
        <u val="double"/>
        <strike/>
      </font>
    </dxf>
    <dxf>
      <font>
        <u val="double"/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view="pageBreakPreview" zoomScaleSheetLayoutView="100" zoomScalePageLayoutView="0" workbookViewId="0" topLeftCell="A4">
      <selection activeCell="O32" sqref="O32:R32"/>
    </sheetView>
  </sheetViews>
  <sheetFormatPr defaultColWidth="9.140625" defaultRowHeight="12.75"/>
  <cols>
    <col min="1" max="9" width="9.140625" style="32" customWidth="1"/>
    <col min="10" max="10" width="5.421875" style="32" hidden="1" customWidth="1"/>
    <col min="11" max="16384" width="9.140625" style="32" customWidth="1"/>
  </cols>
  <sheetData>
    <row r="1" spans="1:38" ht="12.75">
      <c r="A1" s="12"/>
      <c r="B1" s="12"/>
      <c r="C1" s="12"/>
      <c r="D1" s="12"/>
      <c r="E1" s="12"/>
      <c r="F1" s="12"/>
      <c r="G1" s="12"/>
      <c r="H1" s="12"/>
      <c r="I1" s="12"/>
      <c r="J1" s="13"/>
      <c r="L1" s="306" t="s">
        <v>229</v>
      </c>
      <c r="M1" s="306"/>
      <c r="N1" s="306"/>
      <c r="O1" s="306"/>
      <c r="P1" s="306"/>
      <c r="Q1" s="306"/>
      <c r="R1" s="306"/>
      <c r="AA1" s="33">
        <f>DAY(AA2)</f>
        <v>31</v>
      </c>
      <c r="AB1" s="33">
        <f>MONTH(AA2)</f>
        <v>3</v>
      </c>
      <c r="AC1" s="33">
        <f>YEAR(AA2)</f>
        <v>2020</v>
      </c>
      <c r="AD1" s="307" t="str">
        <f>IF(AB3=1,AC1,IF(AB3&lt;1,AA1&amp;"."&amp;AB1&amp;"."&amp;AC1,""))</f>
        <v>31.3.2020</v>
      </c>
      <c r="AE1" s="307"/>
      <c r="AF1" s="307" t="str">
        <f>IF(AB3=1,AD1-1,IF(AB3&lt;1,AA1&amp;"."&amp;AB1&amp;"."&amp;AC1-1,""))</f>
        <v>31.3.2019</v>
      </c>
      <c r="AG1" s="307"/>
      <c r="AH1" s="34"/>
      <c r="AI1" s="308" t="s">
        <v>230</v>
      </c>
      <c r="AJ1" s="308"/>
      <c r="AK1" s="33">
        <v>1</v>
      </c>
      <c r="AL1" s="33">
        <f>MONTH(O29)</f>
        <v>4</v>
      </c>
    </row>
    <row r="2" spans="1:38" ht="12.75" customHeight="1">
      <c r="A2" s="12"/>
      <c r="B2" s="12"/>
      <c r="C2" s="12"/>
      <c r="D2" s="12"/>
      <c r="E2" s="12"/>
      <c r="F2" s="12"/>
      <c r="G2" s="12"/>
      <c r="H2" s="12"/>
      <c r="I2" s="12"/>
      <c r="J2" s="13"/>
      <c r="L2" s="48" t="s">
        <v>231</v>
      </c>
      <c r="M2" s="48"/>
      <c r="N2" s="48"/>
      <c r="O2" s="48"/>
      <c r="P2" s="48"/>
      <c r="Q2" s="48"/>
      <c r="R2" s="48"/>
      <c r="AA2" s="309">
        <f>O27</f>
        <v>43921</v>
      </c>
      <c r="AB2" s="309"/>
      <c r="AC2" s="33"/>
      <c r="AD2" s="33"/>
      <c r="AE2" s="33"/>
      <c r="AF2" s="33"/>
      <c r="AG2" s="33"/>
      <c r="AH2" s="33"/>
      <c r="AI2" s="308" t="s">
        <v>232</v>
      </c>
      <c r="AJ2" s="308"/>
      <c r="AK2" s="33">
        <v>2</v>
      </c>
      <c r="AL2" s="33"/>
    </row>
    <row r="3" spans="1:38" ht="12.75" customHeight="1">
      <c r="A3" s="12"/>
      <c r="B3" s="303" t="str">
        <f>L18</f>
        <v>АВТОМАГИСТРАЛИ ЕАД</v>
      </c>
      <c r="C3" s="303"/>
      <c r="D3" s="303"/>
      <c r="E3" s="303"/>
      <c r="F3" s="303"/>
      <c r="G3" s="303"/>
      <c r="H3" s="303"/>
      <c r="I3" s="14"/>
      <c r="J3" s="13"/>
      <c r="L3" s="48" t="s">
        <v>233</v>
      </c>
      <c r="M3" s="48"/>
      <c r="N3" s="48"/>
      <c r="O3" s="48"/>
      <c r="P3" s="48"/>
      <c r="Q3" s="48"/>
      <c r="R3" s="48"/>
      <c r="AA3" s="35" t="str">
        <f>IF(AB3=1,"за ",IF(AB3&lt;1,"към ",""))</f>
        <v>към </v>
      </c>
      <c r="AB3" s="35">
        <f>IF(AND(AB1=12,AA1=31),1,0)</f>
        <v>0</v>
      </c>
      <c r="AC3" s="33"/>
      <c r="AD3" s="33"/>
      <c r="AE3" s="33"/>
      <c r="AF3" s="33"/>
      <c r="AG3" s="33"/>
      <c r="AH3" s="33"/>
      <c r="AI3" s="308" t="s">
        <v>234</v>
      </c>
      <c r="AJ3" s="308"/>
      <c r="AK3" s="33">
        <v>3</v>
      </c>
      <c r="AL3" s="33"/>
    </row>
    <row r="4" spans="1:38" ht="12.75" customHeight="1">
      <c r="A4" s="12"/>
      <c r="B4" s="303"/>
      <c r="C4" s="303"/>
      <c r="D4" s="303"/>
      <c r="E4" s="303"/>
      <c r="F4" s="303"/>
      <c r="G4" s="303"/>
      <c r="H4" s="303"/>
      <c r="I4" s="14"/>
      <c r="J4" s="13"/>
      <c r="L4" s="48" t="s">
        <v>235</v>
      </c>
      <c r="M4" s="48"/>
      <c r="N4" s="48"/>
      <c r="O4" s="48"/>
      <c r="P4" s="48"/>
      <c r="Q4" s="48"/>
      <c r="R4" s="48"/>
      <c r="AA4" s="307" t="str">
        <f>IF(O25=AD5,AA5,IF(O25=AD6,AA6,IF(O25=AD7,AA7,"")))</f>
        <v>САМОСТОЯТЕЛЕН</v>
      </c>
      <c r="AB4" s="307"/>
      <c r="AC4" s="307"/>
      <c r="AD4" s="33"/>
      <c r="AE4" s="33"/>
      <c r="AF4" s="33"/>
      <c r="AG4" s="33"/>
      <c r="AH4" s="33"/>
      <c r="AI4" s="308" t="s">
        <v>236</v>
      </c>
      <c r="AJ4" s="308"/>
      <c r="AK4" s="33">
        <v>4</v>
      </c>
      <c r="AL4" s="33"/>
    </row>
    <row r="5" spans="1:38" ht="12.75" customHeight="1">
      <c r="A5" s="12"/>
      <c r="B5" s="303"/>
      <c r="C5" s="303"/>
      <c r="D5" s="303"/>
      <c r="E5" s="303"/>
      <c r="F5" s="303"/>
      <c r="G5" s="303"/>
      <c r="H5" s="303"/>
      <c r="I5" s="14"/>
      <c r="J5" s="13"/>
      <c r="L5" s="48" t="s">
        <v>237</v>
      </c>
      <c r="M5" s="48"/>
      <c r="N5" s="48"/>
      <c r="O5" s="48"/>
      <c r="P5" s="48"/>
      <c r="Q5" s="48"/>
      <c r="R5" s="48"/>
      <c r="AA5" s="307" t="s">
        <v>238</v>
      </c>
      <c r="AB5" s="307"/>
      <c r="AC5" s="307"/>
      <c r="AD5" s="33" t="s">
        <v>239</v>
      </c>
      <c r="AE5" s="33"/>
      <c r="AF5" s="33"/>
      <c r="AG5" s="33"/>
      <c r="AH5" s="33"/>
      <c r="AI5" s="308" t="s">
        <v>240</v>
      </c>
      <c r="AJ5" s="308"/>
      <c r="AK5" s="33">
        <v>5</v>
      </c>
      <c r="AL5" s="33"/>
    </row>
    <row r="6" spans="1:38" ht="12.75">
      <c r="A6" s="12"/>
      <c r="B6" s="303"/>
      <c r="C6" s="303"/>
      <c r="D6" s="303"/>
      <c r="E6" s="303"/>
      <c r="F6" s="303"/>
      <c r="G6" s="303"/>
      <c r="H6" s="303"/>
      <c r="I6" s="12"/>
      <c r="J6" s="13"/>
      <c r="L6" s="48" t="s">
        <v>241</v>
      </c>
      <c r="M6" s="48"/>
      <c r="N6" s="48"/>
      <c r="O6" s="48"/>
      <c r="P6" s="48"/>
      <c r="Q6" s="48"/>
      <c r="R6" s="48"/>
      <c r="AA6" s="307" t="s">
        <v>242</v>
      </c>
      <c r="AB6" s="307"/>
      <c r="AC6" s="307"/>
      <c r="AD6" s="33" t="s">
        <v>243</v>
      </c>
      <c r="AE6" s="33"/>
      <c r="AF6" s="33"/>
      <c r="AG6" s="33"/>
      <c r="AH6" s="33"/>
      <c r="AI6" s="308" t="s">
        <v>244</v>
      </c>
      <c r="AJ6" s="308"/>
      <c r="AK6" s="33">
        <v>6</v>
      </c>
      <c r="AL6" s="33"/>
    </row>
    <row r="7" spans="1:38" ht="12.75">
      <c r="A7" s="41"/>
      <c r="B7" s="304"/>
      <c r="C7" s="304"/>
      <c r="D7" s="305"/>
      <c r="E7" s="305"/>
      <c r="F7" s="305"/>
      <c r="G7" s="305"/>
      <c r="H7" s="305"/>
      <c r="I7" s="41"/>
      <c r="J7" s="13"/>
      <c r="L7" s="48" t="s">
        <v>245</v>
      </c>
      <c r="M7" s="48"/>
      <c r="N7" s="48"/>
      <c r="O7" s="48"/>
      <c r="P7" s="48"/>
      <c r="Q7" s="48"/>
      <c r="R7" s="48"/>
      <c r="AA7" s="307" t="s">
        <v>246</v>
      </c>
      <c r="AB7" s="307"/>
      <c r="AC7" s="307"/>
      <c r="AD7" s="33" t="s">
        <v>247</v>
      </c>
      <c r="AE7" s="33"/>
      <c r="AF7" s="33"/>
      <c r="AG7" s="33"/>
      <c r="AH7" s="33"/>
      <c r="AI7" s="308" t="s">
        <v>248</v>
      </c>
      <c r="AJ7" s="308"/>
      <c r="AK7" s="33">
        <v>7</v>
      </c>
      <c r="AL7" s="33"/>
    </row>
    <row r="8" spans="1:38" ht="12.75">
      <c r="A8" s="18"/>
      <c r="B8" s="303"/>
      <c r="C8" s="303"/>
      <c r="D8" s="303"/>
      <c r="E8" s="303"/>
      <c r="F8" s="303"/>
      <c r="G8" s="303"/>
      <c r="H8" s="303"/>
      <c r="I8" s="12"/>
      <c r="J8" s="13"/>
      <c r="L8" s="48" t="s">
        <v>249</v>
      </c>
      <c r="M8" s="48"/>
      <c r="N8" s="48"/>
      <c r="O8" s="48"/>
      <c r="P8" s="48"/>
      <c r="Q8" s="48"/>
      <c r="R8" s="48"/>
      <c r="AA8" s="307" t="str">
        <f>IF(AB3=1,"За годината",IF(AB3&lt;1,"За периода",""))</f>
        <v>За периода</v>
      </c>
      <c r="AB8" s="307"/>
      <c r="AC8" s="307"/>
      <c r="AD8" s="33"/>
      <c r="AE8" s="33"/>
      <c r="AF8" s="33"/>
      <c r="AG8" s="33"/>
      <c r="AH8" s="33"/>
      <c r="AI8" s="308" t="s">
        <v>250</v>
      </c>
      <c r="AJ8" s="308"/>
      <c r="AK8" s="33">
        <v>8</v>
      </c>
      <c r="AL8" s="33"/>
    </row>
    <row r="9" spans="1:38" ht="12.75">
      <c r="A9" s="12"/>
      <c r="B9" s="12"/>
      <c r="C9" s="12"/>
      <c r="D9" s="12"/>
      <c r="E9" s="12"/>
      <c r="F9" s="12"/>
      <c r="G9" s="12"/>
      <c r="H9" s="12"/>
      <c r="I9" s="12"/>
      <c r="J9" s="13"/>
      <c r="L9" s="48" t="s">
        <v>251</v>
      </c>
      <c r="M9" s="48"/>
      <c r="N9" s="48"/>
      <c r="O9" s="48"/>
      <c r="P9" s="48"/>
      <c r="Q9" s="48"/>
      <c r="R9" s="48"/>
      <c r="AA9" s="33" t="s">
        <v>252</v>
      </c>
      <c r="AB9" s="33"/>
      <c r="AC9" s="33"/>
      <c r="AD9" s="33"/>
      <c r="AE9" s="33"/>
      <c r="AF9" s="33"/>
      <c r="AG9" s="33"/>
      <c r="AH9" s="33"/>
      <c r="AI9" s="308" t="s">
        <v>253</v>
      </c>
      <c r="AJ9" s="308"/>
      <c r="AK9" s="33">
        <v>9</v>
      </c>
      <c r="AL9" s="33"/>
    </row>
    <row r="10" spans="1:38" ht="12.75">
      <c r="A10" s="12"/>
      <c r="B10" s="12"/>
      <c r="C10" s="12"/>
      <c r="D10" s="12"/>
      <c r="E10" s="12"/>
      <c r="F10" s="12"/>
      <c r="G10" s="12"/>
      <c r="H10" s="12"/>
      <c r="I10" s="12"/>
      <c r="J10" s="13"/>
      <c r="L10" s="48" t="s">
        <v>254</v>
      </c>
      <c r="M10" s="48"/>
      <c r="N10" s="48"/>
      <c r="O10" s="48"/>
      <c r="P10" s="48"/>
      <c r="Q10" s="48"/>
      <c r="R10" s="48"/>
      <c r="AA10" s="33" t="s">
        <v>255</v>
      </c>
      <c r="AB10" s="33"/>
      <c r="AC10" s="33"/>
      <c r="AD10" s="33"/>
      <c r="AE10" s="33"/>
      <c r="AF10" s="33"/>
      <c r="AG10" s="33"/>
      <c r="AH10" s="33"/>
      <c r="AI10" s="308" t="s">
        <v>256</v>
      </c>
      <c r="AJ10" s="308"/>
      <c r="AK10" s="33">
        <v>10</v>
      </c>
      <c r="AL10" s="33"/>
    </row>
    <row r="11" spans="1:38" ht="12.75">
      <c r="A11" s="12"/>
      <c r="B11" s="12"/>
      <c r="C11" s="12"/>
      <c r="D11" s="12"/>
      <c r="E11" s="12"/>
      <c r="F11" s="12"/>
      <c r="G11" s="12"/>
      <c r="H11" s="12"/>
      <c r="I11" s="12"/>
      <c r="J11" s="13"/>
      <c r="L11" s="48" t="s">
        <v>257</v>
      </c>
      <c r="M11" s="48"/>
      <c r="N11" s="48"/>
      <c r="O11" s="48"/>
      <c r="P11" s="48"/>
      <c r="Q11" s="48"/>
      <c r="R11" s="48"/>
      <c r="AA11" s="33"/>
      <c r="AB11" s="33"/>
      <c r="AC11" s="33"/>
      <c r="AD11" s="33"/>
      <c r="AE11" s="33"/>
      <c r="AF11" s="33"/>
      <c r="AG11" s="33"/>
      <c r="AH11" s="33"/>
      <c r="AI11" s="308" t="s">
        <v>258</v>
      </c>
      <c r="AJ11" s="308"/>
      <c r="AK11" s="33">
        <v>11</v>
      </c>
      <c r="AL11" s="33"/>
    </row>
    <row r="12" spans="1:38" ht="12.75">
      <c r="A12" s="12"/>
      <c r="B12" s="12"/>
      <c r="C12" s="12"/>
      <c r="D12" s="12"/>
      <c r="E12" s="12"/>
      <c r="F12" s="12"/>
      <c r="G12" s="12"/>
      <c r="H12" s="12"/>
      <c r="I12" s="12"/>
      <c r="J12" s="13"/>
      <c r="L12" s="48" t="s">
        <v>259</v>
      </c>
      <c r="M12" s="48"/>
      <c r="N12" s="48"/>
      <c r="O12" s="48"/>
      <c r="P12" s="48"/>
      <c r="Q12" s="48"/>
      <c r="R12" s="48"/>
      <c r="AA12" s="33" t="s">
        <v>13</v>
      </c>
      <c r="AB12" s="33"/>
      <c r="AC12" s="33"/>
      <c r="AD12" s="33"/>
      <c r="AE12" s="33"/>
      <c r="AF12" s="33"/>
      <c r="AG12" s="33"/>
      <c r="AH12" s="33"/>
      <c r="AI12" s="308" t="s">
        <v>260</v>
      </c>
      <c r="AJ12" s="308"/>
      <c r="AK12" s="33">
        <v>12</v>
      </c>
      <c r="AL12" s="33"/>
    </row>
    <row r="13" spans="1:38" ht="12.75">
      <c r="A13" s="12"/>
      <c r="B13" s="12"/>
      <c r="C13" s="12"/>
      <c r="D13" s="12"/>
      <c r="E13" s="12"/>
      <c r="F13" s="12"/>
      <c r="G13" s="12"/>
      <c r="H13" s="12"/>
      <c r="I13" s="12"/>
      <c r="J13" s="13"/>
      <c r="L13" s="48" t="s">
        <v>9</v>
      </c>
      <c r="M13" s="48"/>
      <c r="N13" s="48"/>
      <c r="O13" s="48"/>
      <c r="P13" s="48"/>
      <c r="Q13" s="48"/>
      <c r="R13" s="48"/>
      <c r="AA13" s="33" t="s">
        <v>14</v>
      </c>
      <c r="AB13" s="33"/>
      <c r="AC13" s="33"/>
      <c r="AD13" s="33"/>
      <c r="AE13" s="33"/>
      <c r="AF13" s="33"/>
      <c r="AG13" s="33"/>
      <c r="AH13" s="33"/>
      <c r="AI13" s="308"/>
      <c r="AJ13" s="308"/>
      <c r="AK13" s="33"/>
      <c r="AL13" s="33"/>
    </row>
    <row r="14" spans="1:38" ht="12.75">
      <c r="A14" s="12"/>
      <c r="B14" s="12"/>
      <c r="C14" s="12"/>
      <c r="D14" s="12"/>
      <c r="E14" s="12"/>
      <c r="F14" s="12"/>
      <c r="G14" s="12"/>
      <c r="H14" s="12"/>
      <c r="I14" s="12"/>
      <c r="J14" s="13"/>
      <c r="L14" s="48" t="s">
        <v>10</v>
      </c>
      <c r="M14" s="48"/>
      <c r="N14" s="48"/>
      <c r="O14" s="48"/>
      <c r="P14" s="48"/>
      <c r="Q14" s="48"/>
      <c r="R14" s="48"/>
      <c r="AA14" s="33" t="s">
        <v>15</v>
      </c>
      <c r="AB14" s="33"/>
      <c r="AC14" s="33"/>
      <c r="AD14" s="33"/>
      <c r="AE14" s="33"/>
      <c r="AF14" s="33"/>
      <c r="AG14" s="33"/>
      <c r="AH14" s="33"/>
      <c r="AI14" s="308"/>
      <c r="AJ14" s="308"/>
      <c r="AK14" s="33"/>
      <c r="AL14" s="33"/>
    </row>
    <row r="15" spans="1:38" ht="12.75">
      <c r="A15" s="12"/>
      <c r="B15" s="12"/>
      <c r="C15" s="12"/>
      <c r="D15" s="12"/>
      <c r="E15" s="12"/>
      <c r="F15" s="12"/>
      <c r="G15" s="12"/>
      <c r="H15" s="12"/>
      <c r="I15" s="12"/>
      <c r="J15" s="13"/>
      <c r="L15" s="48" t="s">
        <v>261</v>
      </c>
      <c r="M15" s="48"/>
      <c r="N15" s="48"/>
      <c r="O15" s="48"/>
      <c r="P15" s="48"/>
      <c r="Q15" s="48"/>
      <c r="R15" s="48"/>
      <c r="AA15" s="33" t="s">
        <v>16</v>
      </c>
      <c r="AB15" s="33"/>
      <c r="AC15" s="33"/>
      <c r="AD15" s="33"/>
      <c r="AE15" s="33"/>
      <c r="AF15" s="33"/>
      <c r="AG15" s="33"/>
      <c r="AH15" s="33"/>
      <c r="AI15" s="308"/>
      <c r="AJ15" s="308"/>
      <c r="AK15" s="33"/>
      <c r="AL15" s="33"/>
    </row>
    <row r="16" spans="1:38" ht="12.75">
      <c r="A16" s="12"/>
      <c r="B16" s="12"/>
      <c r="C16" s="12"/>
      <c r="D16" s="12"/>
      <c r="E16" s="12"/>
      <c r="F16" s="12"/>
      <c r="G16" s="12"/>
      <c r="H16" s="12"/>
      <c r="I16" s="12"/>
      <c r="J16" s="13"/>
      <c r="L16" s="36"/>
      <c r="M16" s="36"/>
      <c r="N16" s="36"/>
      <c r="O16" s="36"/>
      <c r="P16" s="36"/>
      <c r="Q16" s="36"/>
      <c r="R16" s="37"/>
      <c r="AA16" s="33" t="str">
        <f>IF(O$25="КП",AA$9&amp;AA12,IF(O$25="КК",AA$10&amp;AA12,AA12))</f>
        <v>ОТЧЕТ ЗА ДОХОДИТЕ за 2008 година</v>
      </c>
      <c r="AB16" s="33"/>
      <c r="AC16" s="33"/>
      <c r="AD16" s="33"/>
      <c r="AE16" s="33"/>
      <c r="AF16" s="33"/>
      <c r="AG16" s="33"/>
      <c r="AH16" s="33"/>
      <c r="AI16" s="308"/>
      <c r="AJ16" s="308"/>
      <c r="AK16" s="33"/>
      <c r="AL16" s="33"/>
    </row>
    <row r="17" spans="1:38" ht="12.75">
      <c r="A17" s="12"/>
      <c r="B17" s="12"/>
      <c r="C17" s="12"/>
      <c r="D17" s="12"/>
      <c r="E17" s="12"/>
      <c r="F17" s="12"/>
      <c r="G17" s="12"/>
      <c r="H17" s="12"/>
      <c r="I17" s="12"/>
      <c r="J17" s="13"/>
      <c r="L17" s="36" t="s">
        <v>262</v>
      </c>
      <c r="M17" s="36"/>
      <c r="N17" s="36"/>
      <c r="O17" s="37"/>
      <c r="P17" s="37"/>
      <c r="Q17" s="37"/>
      <c r="R17" s="36"/>
      <c r="S17" s="38"/>
      <c r="AA17" s="33" t="str">
        <f>IF(O$25="КП",AA$9&amp;AA13,IF(O$25="КК",AA$10&amp;AA13,AA13))</f>
        <v>СЧЕТОВОДЕН БАЛАНС към 31.12.2008 година</v>
      </c>
      <c r="AB17" s="33"/>
      <c r="AC17" s="33"/>
      <c r="AD17" s="33"/>
      <c r="AE17" s="33"/>
      <c r="AF17" s="33"/>
      <c r="AG17" s="33"/>
      <c r="AH17" s="33"/>
      <c r="AI17" s="308"/>
      <c r="AJ17" s="308"/>
      <c r="AK17" s="33"/>
      <c r="AL17" s="33"/>
    </row>
    <row r="18" spans="1:38" ht="12.75">
      <c r="A18" s="12"/>
      <c r="B18" s="12"/>
      <c r="C18" s="12"/>
      <c r="D18" s="12"/>
      <c r="E18" s="12"/>
      <c r="F18" s="12"/>
      <c r="G18" s="12"/>
      <c r="H18" s="12"/>
      <c r="I18" s="12"/>
      <c r="J18" s="13"/>
      <c r="L18" s="311" t="s">
        <v>314</v>
      </c>
      <c r="M18" s="311"/>
      <c r="N18" s="311"/>
      <c r="O18" s="311"/>
      <c r="P18" s="311"/>
      <c r="Q18" s="311"/>
      <c r="R18" s="311"/>
      <c r="AA18" s="33" t="str">
        <f>IF(O$25="КП",AA$9&amp;AA14,IF(O$25="КК",AA$10&amp;AA14,AA14))</f>
        <v>ОТЧЕТ ЗА ПАРИЧНИТЕ ПОТОЦИ за 2008 година</v>
      </c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1:38" ht="12.75">
      <c r="A19" s="18"/>
      <c r="B19" s="12"/>
      <c r="C19" s="12"/>
      <c r="D19" s="12"/>
      <c r="E19" s="12"/>
      <c r="F19" s="12"/>
      <c r="G19" s="12"/>
      <c r="H19" s="12"/>
      <c r="I19" s="12"/>
      <c r="J19" s="13"/>
      <c r="L19" s="36"/>
      <c r="M19" s="36"/>
      <c r="N19" s="36"/>
      <c r="O19" s="36"/>
      <c r="P19" s="36"/>
      <c r="Q19" s="36"/>
      <c r="R19" s="36"/>
      <c r="AA19" s="33" t="str">
        <f>IF(O$25="КП",AA$9&amp;AA15,IF(O$25="КК",AA$10&amp;AA15,AA15))</f>
        <v>ОТЧЕТ ЗА ПРОМЕНИТЕ В СОБСТВЕНИЯ КАПИТАЛ към 31.12.2008 година</v>
      </c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</row>
    <row r="20" spans="1:18" ht="12.75" customHeight="1">
      <c r="A20" s="12"/>
      <c r="B20" s="12"/>
      <c r="C20" s="12"/>
      <c r="D20" s="12"/>
      <c r="E20" s="12"/>
      <c r="F20" s="12"/>
      <c r="G20" s="12"/>
      <c r="H20" s="12"/>
      <c r="I20" s="12"/>
      <c r="J20" s="13"/>
      <c r="L20" s="36" t="s">
        <v>264</v>
      </c>
      <c r="M20" s="36"/>
      <c r="N20" s="36"/>
      <c r="O20" s="311" t="s">
        <v>265</v>
      </c>
      <c r="P20" s="311"/>
      <c r="Q20" s="311"/>
      <c r="R20" s="311"/>
    </row>
    <row r="21" spans="1:18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3"/>
      <c r="L21" s="36"/>
      <c r="M21" s="36"/>
      <c r="N21" s="36"/>
      <c r="O21" s="36"/>
      <c r="P21" s="36"/>
      <c r="Q21" s="36"/>
      <c r="R21" s="36"/>
    </row>
    <row r="22" spans="1:18" ht="12.75" customHeight="1">
      <c r="A22" s="12"/>
      <c r="B22" s="12"/>
      <c r="C22" s="12"/>
      <c r="D22" s="12"/>
      <c r="E22" s="12"/>
      <c r="F22" s="12"/>
      <c r="G22" s="12"/>
      <c r="H22" s="12"/>
      <c r="I22" s="12"/>
      <c r="J22" s="13"/>
      <c r="L22" s="36" t="s">
        <v>266</v>
      </c>
      <c r="M22" s="36"/>
      <c r="N22" s="36"/>
      <c r="O22" s="36"/>
      <c r="P22" s="36"/>
      <c r="Q22" s="36"/>
      <c r="R22" s="36"/>
    </row>
    <row r="23" spans="1:18" ht="12.75" customHeight="1">
      <c r="A23" s="313" t="str">
        <f>CONCATENATE(AA4," ФИНАНСОВ ОТЧЕТ")</f>
        <v>САМОСТОЯТЕЛЕН ФИНАНСОВ ОТЧЕТ</v>
      </c>
      <c r="B23" s="313"/>
      <c r="C23" s="313"/>
      <c r="D23" s="313"/>
      <c r="E23" s="313"/>
      <c r="F23" s="313"/>
      <c r="G23" s="313"/>
      <c r="H23" s="313"/>
      <c r="I23" s="313"/>
      <c r="J23" s="15"/>
      <c r="L23" s="36" t="s">
        <v>267</v>
      </c>
      <c r="M23" s="36"/>
      <c r="N23" s="36"/>
      <c r="O23" s="36"/>
      <c r="P23" s="36"/>
      <c r="Q23" s="36"/>
      <c r="R23" s="36"/>
    </row>
    <row r="24" spans="1:18" ht="15.75" customHeight="1">
      <c r="A24" s="313"/>
      <c r="B24" s="313"/>
      <c r="C24" s="313"/>
      <c r="D24" s="313"/>
      <c r="E24" s="313"/>
      <c r="F24" s="313"/>
      <c r="G24" s="313"/>
      <c r="H24" s="313"/>
      <c r="I24" s="313"/>
      <c r="J24" s="15"/>
      <c r="L24" s="36" t="s">
        <v>0</v>
      </c>
      <c r="M24" s="36"/>
      <c r="N24" s="36"/>
      <c r="O24" s="36"/>
      <c r="P24" s="36"/>
      <c r="Q24" s="36"/>
      <c r="R24" s="36"/>
    </row>
    <row r="25" spans="1:18" ht="12.75" customHeight="1">
      <c r="A25" s="16"/>
      <c r="B25" s="16"/>
      <c r="C25" s="315" t="str">
        <f>CONCATENATE(AA8," към ",AA1,".",AB1,".",AC1," г.")</f>
        <v>За периода към 31.3.2020 г.</v>
      </c>
      <c r="D25" s="315"/>
      <c r="E25" s="315"/>
      <c r="F25" s="315"/>
      <c r="G25" s="315"/>
      <c r="H25" s="16"/>
      <c r="I25" s="16"/>
      <c r="J25" s="15"/>
      <c r="L25" s="36" t="s">
        <v>1</v>
      </c>
      <c r="M25" s="36"/>
      <c r="N25" s="36"/>
      <c r="O25" s="49" t="s">
        <v>243</v>
      </c>
      <c r="Q25" s="36"/>
      <c r="R25" s="36"/>
    </row>
    <row r="26" spans="1:18" ht="12.75" customHeight="1">
      <c r="A26" s="16"/>
      <c r="B26" s="16"/>
      <c r="C26" s="315"/>
      <c r="D26" s="315"/>
      <c r="E26" s="315"/>
      <c r="F26" s="315"/>
      <c r="G26" s="315"/>
      <c r="H26" s="16"/>
      <c r="I26" s="16"/>
      <c r="J26" s="15"/>
      <c r="L26" s="36"/>
      <c r="M26" s="36"/>
      <c r="N26" s="36"/>
      <c r="O26" s="36"/>
      <c r="P26" s="36"/>
      <c r="Q26" s="36"/>
      <c r="R26" s="36"/>
    </row>
    <row r="27" spans="1:18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3"/>
      <c r="L27" s="36" t="s">
        <v>2</v>
      </c>
      <c r="M27" s="36"/>
      <c r="N27" s="36"/>
      <c r="O27" s="310">
        <v>43921</v>
      </c>
      <c r="P27" s="311"/>
      <c r="Q27" s="36"/>
      <c r="R27" s="36"/>
    </row>
    <row r="28" spans="1:18" ht="12.75">
      <c r="A28" s="18"/>
      <c r="B28" s="12"/>
      <c r="C28" s="12"/>
      <c r="D28" s="12"/>
      <c r="E28" s="12"/>
      <c r="F28" s="12"/>
      <c r="G28" s="12"/>
      <c r="H28" s="12"/>
      <c r="I28" s="12"/>
      <c r="J28" s="13"/>
      <c r="L28" s="36"/>
      <c r="M28" s="36"/>
      <c r="N28" s="36"/>
      <c r="O28" s="36"/>
      <c r="P28" s="36"/>
      <c r="Q28" s="36"/>
      <c r="R28" s="36"/>
    </row>
    <row r="29" spans="1:18" ht="21">
      <c r="A29" s="12"/>
      <c r="B29" s="316" t="s">
        <v>263</v>
      </c>
      <c r="C29" s="316"/>
      <c r="D29" s="316"/>
      <c r="E29" s="316"/>
      <c r="F29" s="316"/>
      <c r="G29" s="316"/>
      <c r="H29" s="316"/>
      <c r="I29" s="17"/>
      <c r="J29" s="13"/>
      <c r="L29" s="36" t="s">
        <v>3</v>
      </c>
      <c r="M29" s="36"/>
      <c r="N29" s="36"/>
      <c r="O29" s="310">
        <v>43950</v>
      </c>
      <c r="P29" s="310"/>
      <c r="Q29" s="36"/>
      <c r="R29" s="36"/>
    </row>
    <row r="30" spans="1:18" ht="21">
      <c r="A30" s="12"/>
      <c r="B30" s="316"/>
      <c r="C30" s="316"/>
      <c r="D30" s="316"/>
      <c r="E30" s="316"/>
      <c r="F30" s="316"/>
      <c r="G30" s="316"/>
      <c r="H30" s="316"/>
      <c r="I30" s="17"/>
      <c r="J30" s="13"/>
      <c r="L30" s="36"/>
      <c r="M30" s="36"/>
      <c r="N30" s="36"/>
      <c r="O30" s="36"/>
      <c r="P30" s="36"/>
      <c r="Q30" s="36"/>
      <c r="R30" s="36"/>
    </row>
    <row r="31" spans="1:18" ht="12.75">
      <c r="A31" s="12"/>
      <c r="B31" s="12"/>
      <c r="C31" s="12"/>
      <c r="D31" s="12"/>
      <c r="E31" s="12"/>
      <c r="F31" s="12"/>
      <c r="G31" s="12"/>
      <c r="H31" s="12"/>
      <c r="I31" s="12"/>
      <c r="J31" s="13"/>
      <c r="L31" s="36"/>
      <c r="M31" s="36"/>
      <c r="N31" s="36"/>
      <c r="O31" s="36"/>
      <c r="P31" s="36"/>
      <c r="Q31" s="36"/>
      <c r="R31" s="36"/>
    </row>
    <row r="32" spans="1:18" ht="12.75">
      <c r="A32" s="12"/>
      <c r="B32" s="12"/>
      <c r="C32" s="12"/>
      <c r="D32" s="12"/>
      <c r="E32" s="12"/>
      <c r="F32" s="12"/>
      <c r="G32" s="12"/>
      <c r="H32" s="12"/>
      <c r="I32" s="12"/>
      <c r="J32" s="13"/>
      <c r="L32" s="36" t="s">
        <v>4</v>
      </c>
      <c r="M32" s="36"/>
      <c r="N32" s="36"/>
      <c r="O32" s="318" t="s">
        <v>329</v>
      </c>
      <c r="P32" s="318"/>
      <c r="Q32" s="318"/>
      <c r="R32" s="318"/>
    </row>
    <row r="33" spans="1:18" ht="12.75">
      <c r="A33" s="12"/>
      <c r="B33" s="12"/>
      <c r="C33" s="12"/>
      <c r="D33" s="12"/>
      <c r="E33" s="12"/>
      <c r="F33" s="12"/>
      <c r="G33" s="12"/>
      <c r="H33" s="12"/>
      <c r="I33" s="12"/>
      <c r="J33" s="13"/>
      <c r="L33" s="36"/>
      <c r="M33" s="36"/>
      <c r="N33" s="36"/>
      <c r="O33" s="36"/>
      <c r="P33" s="36"/>
      <c r="Q33" s="36"/>
      <c r="R33" s="36"/>
    </row>
    <row r="34" spans="1:18" ht="12.75">
      <c r="A34" s="12"/>
      <c r="B34" s="12"/>
      <c r="C34" s="12"/>
      <c r="D34" s="12"/>
      <c r="E34" s="12"/>
      <c r="F34" s="12"/>
      <c r="G34" s="12"/>
      <c r="H34" s="12"/>
      <c r="I34" s="12"/>
      <c r="J34" s="13"/>
      <c r="L34" s="36" t="s">
        <v>5</v>
      </c>
      <c r="M34" s="36"/>
      <c r="N34" s="36"/>
      <c r="O34" s="311" t="s">
        <v>328</v>
      </c>
      <c r="P34" s="311"/>
      <c r="Q34" s="311"/>
      <c r="R34" s="311"/>
    </row>
    <row r="35" spans="1:18" ht="12.75">
      <c r="A35" s="12"/>
      <c r="B35" s="12"/>
      <c r="C35" s="12"/>
      <c r="D35" s="12"/>
      <c r="E35" s="12"/>
      <c r="F35" s="12"/>
      <c r="G35" s="12"/>
      <c r="H35" s="12"/>
      <c r="I35" s="12"/>
      <c r="J35" s="13"/>
      <c r="L35" s="36"/>
      <c r="M35" s="36"/>
      <c r="N35" s="36"/>
      <c r="O35" s="36"/>
      <c r="P35" s="36"/>
      <c r="Q35" s="36"/>
      <c r="R35" s="36"/>
    </row>
    <row r="36" spans="1:18" ht="12.75">
      <c r="A36" s="12"/>
      <c r="B36" s="12"/>
      <c r="C36" s="12"/>
      <c r="D36" s="12"/>
      <c r="E36" s="12"/>
      <c r="F36" s="12"/>
      <c r="G36" s="12"/>
      <c r="H36" s="12"/>
      <c r="I36" s="12"/>
      <c r="J36" s="13"/>
      <c r="L36" s="36" t="s">
        <v>7</v>
      </c>
      <c r="M36" s="36"/>
      <c r="N36" s="36"/>
      <c r="O36" s="311"/>
      <c r="P36" s="311"/>
      <c r="Q36" s="311"/>
      <c r="R36" s="311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3"/>
      <c r="L37" s="36"/>
      <c r="M37" s="36"/>
      <c r="N37" s="36"/>
    </row>
    <row r="38" spans="1:10" ht="12.75">
      <c r="A38" s="28"/>
      <c r="B38" s="12"/>
      <c r="C38" s="12"/>
      <c r="D38" s="12"/>
      <c r="E38" s="12"/>
      <c r="F38" s="12"/>
      <c r="G38" s="12"/>
      <c r="H38" s="12"/>
      <c r="I38" s="12"/>
      <c r="J38" s="13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3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3"/>
    </row>
    <row r="41" spans="1:10" ht="14.25">
      <c r="A41" s="312" t="s">
        <v>6</v>
      </c>
      <c r="B41" s="312"/>
      <c r="C41" s="312"/>
      <c r="D41" s="312"/>
      <c r="E41" s="12"/>
      <c r="F41" s="312" t="s">
        <v>143</v>
      </c>
      <c r="G41" s="312"/>
      <c r="H41" s="312"/>
      <c r="I41" s="312"/>
      <c r="J41" s="13"/>
    </row>
    <row r="42" spans="1:10" ht="12.75">
      <c r="A42" s="12"/>
      <c r="B42" s="12"/>
      <c r="C42" s="12"/>
      <c r="D42" s="12"/>
      <c r="E42" s="12"/>
      <c r="F42" s="18"/>
      <c r="G42" s="18"/>
      <c r="H42" s="18"/>
      <c r="I42" s="18"/>
      <c r="J42" s="13"/>
    </row>
    <row r="43" spans="1:10" ht="14.25">
      <c r="A43" s="314" t="str">
        <f>O32</f>
        <v>Стоян Фьодоров Беличев</v>
      </c>
      <c r="B43" s="314"/>
      <c r="C43" s="314"/>
      <c r="D43" s="314"/>
      <c r="E43" s="12"/>
      <c r="F43" s="314" t="str">
        <f>O34</f>
        <v>Олга Алексиева Стоичкова</v>
      </c>
      <c r="G43" s="314"/>
      <c r="H43" s="314"/>
      <c r="I43" s="314"/>
      <c r="J43" s="13"/>
    </row>
    <row r="44" spans="1:10" ht="27" customHeight="1">
      <c r="A44" s="19"/>
      <c r="B44" s="19"/>
      <c r="C44" s="19"/>
      <c r="D44" s="19"/>
      <c r="E44" s="12"/>
      <c r="F44" s="19"/>
      <c r="G44" s="19"/>
      <c r="H44" s="19"/>
      <c r="I44" s="19"/>
      <c r="J44" s="13"/>
    </row>
    <row r="45" spans="1:10" ht="14.25">
      <c r="A45" s="312"/>
      <c r="B45" s="312"/>
      <c r="C45" s="312"/>
      <c r="D45" s="312"/>
      <c r="E45" s="12"/>
      <c r="F45" s="312"/>
      <c r="G45" s="312"/>
      <c r="H45" s="312"/>
      <c r="I45" s="312"/>
      <c r="J45" s="13"/>
    </row>
    <row r="46" spans="1:10" ht="14.25">
      <c r="A46" s="45"/>
      <c r="B46" s="45"/>
      <c r="C46" s="312" t="s">
        <v>8</v>
      </c>
      <c r="D46" s="312"/>
      <c r="E46" s="312"/>
      <c r="F46" s="312"/>
      <c r="G46" s="312"/>
      <c r="H46" s="45"/>
      <c r="I46" s="45"/>
      <c r="J46" s="13"/>
    </row>
    <row r="47" spans="1:10" ht="12.75">
      <c r="A47" s="18"/>
      <c r="B47" s="18"/>
      <c r="C47" s="18"/>
      <c r="D47" s="18"/>
      <c r="E47" s="18"/>
      <c r="F47" s="18"/>
      <c r="G47" s="18"/>
      <c r="H47" s="18"/>
      <c r="I47" s="18"/>
      <c r="J47" s="13"/>
    </row>
    <row r="48" spans="1:10" ht="14.25">
      <c r="A48" s="19"/>
      <c r="B48" s="19"/>
      <c r="C48" s="312">
        <f>O36</f>
        <v>0</v>
      </c>
      <c r="D48" s="312"/>
      <c r="E48" s="312"/>
      <c r="F48" s="312"/>
      <c r="G48" s="312"/>
      <c r="H48" s="19"/>
      <c r="I48" s="19"/>
      <c r="J48" s="13"/>
    </row>
    <row r="49" spans="1:9" ht="14.25">
      <c r="A49" s="46"/>
      <c r="B49" s="46"/>
      <c r="C49" s="46"/>
      <c r="D49" s="47"/>
      <c r="E49" s="47"/>
      <c r="F49" s="47"/>
      <c r="G49" s="46"/>
      <c r="H49" s="46"/>
      <c r="I49" s="46"/>
    </row>
    <row r="50" spans="1:9" ht="12.7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4.25">
      <c r="A51" s="12"/>
      <c r="B51" s="12"/>
      <c r="C51" s="317" t="str">
        <f>CONCATENATE(O20,", ",DAY(O29)," ",CHOOSE(AL1,AI1,AI2,AI3,AI4,AI5,AI6,AI7,AI8,AI9,AI10,AI11,AI12)," ",YEAR(O29)," г.")</f>
        <v>София, 29 април 2020 г.</v>
      </c>
      <c r="D51" s="317"/>
      <c r="E51" s="317"/>
      <c r="F51" s="317"/>
      <c r="G51" s="317"/>
      <c r="H51" s="12"/>
      <c r="I51" s="12"/>
    </row>
  </sheetData>
  <sheetProtection/>
  <mergeCells count="46">
    <mergeCell ref="C51:G51"/>
    <mergeCell ref="AI7:AJ7"/>
    <mergeCell ref="AA7:AC7"/>
    <mergeCell ref="A45:D45"/>
    <mergeCell ref="F45:I45"/>
    <mergeCell ref="C46:G46"/>
    <mergeCell ref="C48:G48"/>
    <mergeCell ref="O32:R32"/>
    <mergeCell ref="O34:R34"/>
    <mergeCell ref="A41:D41"/>
    <mergeCell ref="F41:I41"/>
    <mergeCell ref="O36:R36"/>
    <mergeCell ref="AI17:AJ17"/>
    <mergeCell ref="A23:I24"/>
    <mergeCell ref="A43:D43"/>
    <mergeCell ref="F43:I43"/>
    <mergeCell ref="C25:G26"/>
    <mergeCell ref="L18:R18"/>
    <mergeCell ref="B29:H30"/>
    <mergeCell ref="O20:R20"/>
    <mergeCell ref="O27:P27"/>
    <mergeCell ref="O29:P29"/>
    <mergeCell ref="AI11:AJ11"/>
    <mergeCell ref="AI12:AJ12"/>
    <mergeCell ref="AI13:AJ13"/>
    <mergeCell ref="AI14:AJ14"/>
    <mergeCell ref="AI15:AJ15"/>
    <mergeCell ref="AI16:AJ16"/>
    <mergeCell ref="AI9:AJ9"/>
    <mergeCell ref="AI10:AJ10"/>
    <mergeCell ref="AI1:AJ1"/>
    <mergeCell ref="AF1:AG1"/>
    <mergeCell ref="AI5:AJ5"/>
    <mergeCell ref="AI6:AJ6"/>
    <mergeCell ref="AI4:AJ4"/>
    <mergeCell ref="AI3:AJ3"/>
    <mergeCell ref="AI2:AJ2"/>
    <mergeCell ref="B3:H8"/>
    <mergeCell ref="L1:R1"/>
    <mergeCell ref="AA8:AC8"/>
    <mergeCell ref="AI8:AJ8"/>
    <mergeCell ref="AD1:AE1"/>
    <mergeCell ref="AA6:AC6"/>
    <mergeCell ref="AA5:AC5"/>
    <mergeCell ref="AA4:AC4"/>
    <mergeCell ref="AA2:AB2"/>
  </mergeCells>
  <conditionalFormatting sqref="C46 C47:G51 A1:B51 H1:I51 C1:G45">
    <cfRule type="expression" priority="5" dxfId="0" stopIfTrue="1">
      <formula>JJ11&lt;&gt;JK11</formula>
    </cfRule>
    <cfRule type="expression" priority="6" dxfId="0" stopIfTrue="1">
      <formula>JJ12&gt;JK12</formula>
    </cfRule>
  </conditionalFormatting>
  <conditionalFormatting sqref="L22:L25 O25 L36 O36:R36">
    <cfRule type="expression" priority="4" dxfId="30" stopIfTrue="1">
      <formula>JJ61=JK61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79"/>
  <sheetViews>
    <sheetView tabSelected="1" view="pageBreakPreview" zoomScaleSheetLayoutView="100" zoomScalePageLayoutView="0" workbookViewId="0" topLeftCell="A140">
      <selection activeCell="G92" sqref="G1:O16384"/>
    </sheetView>
  </sheetViews>
  <sheetFormatPr defaultColWidth="9.140625" defaultRowHeight="12.75"/>
  <cols>
    <col min="1" max="1" width="3.28125" style="241" customWidth="1"/>
    <col min="2" max="2" width="60.8515625" style="242" customWidth="1"/>
    <col min="3" max="3" width="1.7109375" style="11" customWidth="1"/>
    <col min="4" max="4" width="11.8515625" style="11" customWidth="1"/>
    <col min="5" max="5" width="1.7109375" style="11" customWidth="1"/>
    <col min="6" max="6" width="11.8515625" style="11" customWidth="1"/>
    <col min="7" max="7" width="1.7109375" style="11" customWidth="1"/>
    <col min="8" max="8" width="9.140625" style="11" customWidth="1"/>
    <col min="9" max="9" width="10.421875" style="50" customWidth="1"/>
    <col min="10" max="16384" width="9.140625" style="11" customWidth="1"/>
  </cols>
  <sheetData>
    <row r="1" spans="1:7" ht="12.75">
      <c r="A1" s="188"/>
      <c r="B1" s="189" t="s">
        <v>144</v>
      </c>
      <c r="C1" s="190"/>
      <c r="D1" s="190"/>
      <c r="E1" s="190"/>
      <c r="F1" s="190"/>
      <c r="G1" s="190"/>
    </row>
    <row r="2" spans="1:7" ht="12.75">
      <c r="A2" s="188"/>
      <c r="B2" s="189" t="str">
        <f>CONCATENATE("на ",НАЧАЛО!L18)</f>
        <v>на АВТОМАГИСТРАЛИ ЕАД</v>
      </c>
      <c r="C2" s="190"/>
      <c r="D2" s="190"/>
      <c r="E2" s="190"/>
      <c r="F2" s="190"/>
      <c r="G2" s="190"/>
    </row>
    <row r="3" spans="1:7" ht="12.75">
      <c r="A3" s="188"/>
      <c r="B3" s="189" t="str">
        <f>CONCATENATE("към ",DAY(НАЧАЛО!O27),".",MONTH(НАЧАЛО!O27),".",YEAR(НАЧАЛО!O27)," г.")</f>
        <v>към 31.3.2020 г.</v>
      </c>
      <c r="C3" s="190"/>
      <c r="D3" s="190"/>
      <c r="E3" s="190"/>
      <c r="F3" s="190"/>
      <c r="G3" s="190"/>
    </row>
    <row r="4" spans="1:7" ht="6" customHeight="1">
      <c r="A4" s="188"/>
      <c r="B4" s="191"/>
      <c r="C4" s="190"/>
      <c r="D4" s="190"/>
      <c r="E4" s="190"/>
      <c r="F4" s="190"/>
      <c r="G4" s="190"/>
    </row>
    <row r="5" spans="1:7" ht="26.25">
      <c r="A5" s="188"/>
      <c r="B5" s="192" t="s">
        <v>80</v>
      </c>
      <c r="C5" s="190"/>
      <c r="D5" s="193" t="s">
        <v>78</v>
      </c>
      <c r="E5" s="190"/>
      <c r="F5" s="193" t="s">
        <v>79</v>
      </c>
      <c r="G5" s="194"/>
    </row>
    <row r="6" spans="1:7" ht="12.75">
      <c r="A6" s="188"/>
      <c r="B6" s="195" t="s">
        <v>268</v>
      </c>
      <c r="C6" s="190"/>
      <c r="D6" s="196" t="s">
        <v>171</v>
      </c>
      <c r="E6" s="190"/>
      <c r="F6" s="196" t="s">
        <v>171</v>
      </c>
      <c r="G6" s="194"/>
    </row>
    <row r="7" spans="1:7" ht="6" customHeight="1">
      <c r="A7" s="188"/>
      <c r="B7" s="197"/>
      <c r="C7" s="190"/>
      <c r="D7" s="198"/>
      <c r="E7" s="190"/>
      <c r="F7" s="198"/>
      <c r="G7" s="190"/>
    </row>
    <row r="8" spans="1:9" ht="13.5" thickBot="1">
      <c r="A8" s="199" t="s">
        <v>41</v>
      </c>
      <c r="B8" s="200" t="s">
        <v>42</v>
      </c>
      <c r="C8" s="190"/>
      <c r="D8" s="201"/>
      <c r="E8" s="190"/>
      <c r="F8" s="201"/>
      <c r="G8" s="202"/>
      <c r="H8" s="203"/>
      <c r="I8" s="204"/>
    </row>
    <row r="9" spans="1:7" ht="6" customHeight="1" thickTop="1">
      <c r="A9" s="188"/>
      <c r="B9" s="191"/>
      <c r="C9" s="190"/>
      <c r="D9" s="205"/>
      <c r="E9" s="190"/>
      <c r="F9" s="205"/>
      <c r="G9" s="190"/>
    </row>
    <row r="10" spans="1:7" ht="12.75">
      <c r="A10" s="199"/>
      <c r="B10" s="206" t="s">
        <v>188</v>
      </c>
      <c r="C10" s="190"/>
      <c r="D10" s="205"/>
      <c r="E10" s="190"/>
      <c r="F10" s="205"/>
      <c r="G10" s="207"/>
    </row>
    <row r="11" spans="1:7" ht="6" customHeight="1">
      <c r="A11" s="188"/>
      <c r="B11" s="191"/>
      <c r="C11" s="190"/>
      <c r="D11" s="205"/>
      <c r="E11" s="190"/>
      <c r="F11" s="205"/>
      <c r="G11" s="190"/>
    </row>
    <row r="12" spans="1:7" ht="12.75">
      <c r="A12" s="208" t="s">
        <v>278</v>
      </c>
      <c r="B12" s="209" t="s">
        <v>44</v>
      </c>
      <c r="C12" s="190"/>
      <c r="D12" s="205"/>
      <c r="E12" s="190"/>
      <c r="F12" s="205"/>
      <c r="G12" s="210"/>
    </row>
    <row r="13" spans="1:7" ht="12.75">
      <c r="A13" s="188">
        <v>1</v>
      </c>
      <c r="B13" s="191" t="s">
        <v>45</v>
      </c>
      <c r="C13" s="190"/>
      <c r="D13" s="205"/>
      <c r="E13" s="190"/>
      <c r="F13" s="205"/>
      <c r="G13" s="190"/>
    </row>
    <row r="14" spans="1:7" ht="26.25">
      <c r="A14" s="188">
        <v>1</v>
      </c>
      <c r="B14" s="191" t="s">
        <v>161</v>
      </c>
      <c r="C14" s="190"/>
      <c r="D14" s="205">
        <v>6</v>
      </c>
      <c r="E14" s="190"/>
      <c r="F14" s="205">
        <v>7</v>
      </c>
      <c r="G14" s="191"/>
    </row>
    <row r="15" spans="1:7" ht="12.75">
      <c r="A15" s="188">
        <v>3</v>
      </c>
      <c r="B15" s="191" t="s">
        <v>46</v>
      </c>
      <c r="C15" s="190"/>
      <c r="D15" s="205"/>
      <c r="E15" s="190"/>
      <c r="F15" s="205"/>
      <c r="G15" s="190"/>
    </row>
    <row r="16" spans="1:7" ht="12.75">
      <c r="A16" s="211">
        <v>4</v>
      </c>
      <c r="B16" s="191" t="s">
        <v>47</v>
      </c>
      <c r="C16" s="190"/>
      <c r="D16" s="205"/>
      <c r="E16" s="190"/>
      <c r="F16" s="205"/>
      <c r="G16" s="191"/>
    </row>
    <row r="17" spans="1:7" ht="12.75">
      <c r="A17" s="188"/>
      <c r="B17" s="212" t="s">
        <v>160</v>
      </c>
      <c r="C17" s="190"/>
      <c r="D17" s="213">
        <f>D13+D14+D15+D16</f>
        <v>6</v>
      </c>
      <c r="E17" s="190"/>
      <c r="F17" s="213">
        <f>F13+F14+F15+F16</f>
        <v>7</v>
      </c>
      <c r="G17" s="202"/>
    </row>
    <row r="18" spans="1:7" ht="6" customHeight="1">
      <c r="A18" s="188"/>
      <c r="B18" s="191"/>
      <c r="C18" s="190"/>
      <c r="D18" s="205"/>
      <c r="E18" s="190"/>
      <c r="F18" s="205"/>
      <c r="G18" s="190"/>
    </row>
    <row r="19" spans="1:7" ht="12.75">
      <c r="A19" s="208" t="s">
        <v>279</v>
      </c>
      <c r="B19" s="209" t="s">
        <v>49</v>
      </c>
      <c r="C19" s="190"/>
      <c r="D19" s="205"/>
      <c r="E19" s="190"/>
      <c r="F19" s="205"/>
      <c r="G19" s="210"/>
    </row>
    <row r="20" spans="1:7" ht="12.75">
      <c r="A20" s="188">
        <v>1</v>
      </c>
      <c r="B20" s="191" t="s">
        <v>50</v>
      </c>
      <c r="C20" s="190"/>
      <c r="D20" s="205">
        <f>SUM(D21:D22)</f>
        <v>931</v>
      </c>
      <c r="E20" s="190"/>
      <c r="F20" s="205">
        <f>SUM(F21:F22)</f>
        <v>941</v>
      </c>
      <c r="G20" s="190"/>
    </row>
    <row r="21" spans="1:7" ht="12.75">
      <c r="A21" s="188"/>
      <c r="B21" s="191" t="s">
        <v>51</v>
      </c>
      <c r="C21" s="190"/>
      <c r="D21" s="205">
        <v>272</v>
      </c>
      <c r="E21" s="190"/>
      <c r="F21" s="205">
        <v>272</v>
      </c>
      <c r="G21" s="190"/>
    </row>
    <row r="22" spans="1:7" ht="12.75">
      <c r="A22" s="188"/>
      <c r="B22" s="191" t="s">
        <v>52</v>
      </c>
      <c r="C22" s="190"/>
      <c r="D22" s="205">
        <v>659</v>
      </c>
      <c r="E22" s="190"/>
      <c r="F22" s="205">
        <v>669</v>
      </c>
      <c r="G22" s="190"/>
    </row>
    <row r="23" spans="1:7" ht="12.75">
      <c r="A23" s="188">
        <v>2</v>
      </c>
      <c r="B23" s="191" t="s">
        <v>162</v>
      </c>
      <c r="C23" s="190"/>
      <c r="D23" s="205">
        <v>4001</v>
      </c>
      <c r="E23" s="190"/>
      <c r="F23" s="205">
        <v>3899</v>
      </c>
      <c r="G23" s="191"/>
    </row>
    <row r="24" spans="1:7" ht="12.75">
      <c r="A24" s="188">
        <v>3</v>
      </c>
      <c r="B24" s="191" t="s">
        <v>53</v>
      </c>
      <c r="C24" s="190"/>
      <c r="D24" s="205">
        <v>9692</v>
      </c>
      <c r="E24" s="190"/>
      <c r="F24" s="205">
        <v>9624</v>
      </c>
      <c r="G24" s="190"/>
    </row>
    <row r="25" spans="1:7" ht="26.25">
      <c r="A25" s="188">
        <v>4</v>
      </c>
      <c r="B25" s="191" t="s">
        <v>54</v>
      </c>
      <c r="C25" s="190"/>
      <c r="D25" s="205"/>
      <c r="E25" s="190"/>
      <c r="F25" s="205"/>
      <c r="G25" s="191"/>
    </row>
    <row r="26" spans="1:7" ht="12.75">
      <c r="A26" s="188"/>
      <c r="B26" s="212" t="s">
        <v>269</v>
      </c>
      <c r="C26" s="190"/>
      <c r="D26" s="213">
        <f>D20+D23+D24+D25</f>
        <v>14624</v>
      </c>
      <c r="E26" s="190"/>
      <c r="F26" s="213">
        <f>F20+F23+F24+F25</f>
        <v>14464</v>
      </c>
      <c r="G26" s="202"/>
    </row>
    <row r="27" spans="1:7" ht="6" customHeight="1">
      <c r="A27" s="188"/>
      <c r="B27" s="191"/>
      <c r="C27" s="190"/>
      <c r="D27" s="205"/>
      <c r="E27" s="190"/>
      <c r="F27" s="205"/>
      <c r="G27" s="190"/>
    </row>
    <row r="28" spans="1:7" ht="12.75">
      <c r="A28" s="208" t="s">
        <v>280</v>
      </c>
      <c r="B28" s="209" t="s">
        <v>55</v>
      </c>
      <c r="C28" s="190"/>
      <c r="D28" s="205"/>
      <c r="E28" s="190"/>
      <c r="F28" s="205"/>
      <c r="G28" s="210"/>
    </row>
    <row r="29" spans="1:7" ht="0.75" customHeight="1">
      <c r="A29" s="188">
        <v>1</v>
      </c>
      <c r="B29" s="191" t="s">
        <v>56</v>
      </c>
      <c r="C29" s="190"/>
      <c r="D29" s="205"/>
      <c r="E29" s="190"/>
      <c r="F29" s="205"/>
      <c r="G29" s="191"/>
    </row>
    <row r="30" spans="1:7" ht="0" customHeight="1" hidden="1">
      <c r="A30" s="188">
        <v>2</v>
      </c>
      <c r="B30" s="191" t="s">
        <v>57</v>
      </c>
      <c r="C30" s="190"/>
      <c r="D30" s="205"/>
      <c r="E30" s="190"/>
      <c r="F30" s="205"/>
      <c r="G30" s="191"/>
    </row>
    <row r="31" spans="1:7" ht="12" customHeight="1">
      <c r="A31" s="188">
        <v>1</v>
      </c>
      <c r="B31" s="191" t="s">
        <v>58</v>
      </c>
      <c r="C31" s="190"/>
      <c r="D31" s="205">
        <v>0</v>
      </c>
      <c r="E31" s="190"/>
      <c r="F31" s="205">
        <v>0</v>
      </c>
      <c r="G31" s="191"/>
    </row>
    <row r="32" spans="1:7" ht="12.75" hidden="1">
      <c r="A32" s="188">
        <v>2</v>
      </c>
      <c r="B32" s="191" t="s">
        <v>163</v>
      </c>
      <c r="C32" s="190"/>
      <c r="D32" s="205"/>
      <c r="E32" s="190"/>
      <c r="F32" s="205"/>
      <c r="G32" s="191"/>
    </row>
    <row r="33" spans="1:7" ht="12.75" hidden="1">
      <c r="A33" s="188">
        <v>5</v>
      </c>
      <c r="B33" s="191" t="s">
        <v>59</v>
      </c>
      <c r="C33" s="190"/>
      <c r="D33" s="205"/>
      <c r="E33" s="190"/>
      <c r="F33" s="205"/>
      <c r="G33" s="190"/>
    </row>
    <row r="34" spans="1:7" ht="12.75">
      <c r="A34" s="188">
        <v>2</v>
      </c>
      <c r="B34" s="191" t="s">
        <v>60</v>
      </c>
      <c r="C34" s="190"/>
      <c r="D34" s="205">
        <v>541</v>
      </c>
      <c r="E34" s="190"/>
      <c r="F34" s="205"/>
      <c r="G34" s="190"/>
    </row>
    <row r="35" spans="1:7" ht="12.75" hidden="1">
      <c r="A35" s="188">
        <v>7</v>
      </c>
      <c r="B35" s="191" t="s">
        <v>61</v>
      </c>
      <c r="C35" s="190"/>
      <c r="D35" s="205"/>
      <c r="E35" s="190"/>
      <c r="F35" s="205"/>
      <c r="G35" s="190"/>
    </row>
    <row r="36" spans="1:7" ht="12.75" hidden="1">
      <c r="A36" s="188"/>
      <c r="B36" s="191" t="s">
        <v>29</v>
      </c>
      <c r="C36" s="190"/>
      <c r="D36" s="205">
        <v>0</v>
      </c>
      <c r="E36" s="190"/>
      <c r="F36" s="205">
        <v>0</v>
      </c>
      <c r="G36" s="190"/>
    </row>
    <row r="37" spans="1:7" ht="12.75">
      <c r="A37" s="188"/>
      <c r="B37" s="212" t="s">
        <v>270</v>
      </c>
      <c r="C37" s="190"/>
      <c r="D37" s="213">
        <f>D29+D30+D31+D32+D33+D34+D35</f>
        <v>541</v>
      </c>
      <c r="E37" s="190"/>
      <c r="F37" s="213">
        <f>F29+F30+F31+F32+F33+F34+F35</f>
        <v>0</v>
      </c>
      <c r="G37" s="207"/>
    </row>
    <row r="38" spans="1:7" ht="6" customHeight="1">
      <c r="A38" s="188"/>
      <c r="B38" s="191"/>
      <c r="C38" s="190"/>
      <c r="D38" s="205"/>
      <c r="E38" s="190"/>
      <c r="F38" s="205"/>
      <c r="G38" s="190"/>
    </row>
    <row r="39" spans="1:9" ht="12.75">
      <c r="A39" s="208" t="s">
        <v>281</v>
      </c>
      <c r="B39" s="214" t="s">
        <v>62</v>
      </c>
      <c r="C39" s="190"/>
      <c r="D39" s="215">
        <v>467</v>
      </c>
      <c r="E39" s="190"/>
      <c r="F39" s="215">
        <v>467</v>
      </c>
      <c r="G39" s="210"/>
      <c r="I39" s="216"/>
    </row>
    <row r="40" spans="1:7" ht="6" customHeight="1">
      <c r="A40" s="208"/>
      <c r="B40" s="191"/>
      <c r="C40" s="190"/>
      <c r="D40" s="205"/>
      <c r="E40" s="190"/>
      <c r="F40" s="205"/>
      <c r="G40" s="190"/>
    </row>
    <row r="41" spans="1:7" ht="13.5" thickBot="1">
      <c r="A41" s="188"/>
      <c r="B41" s="217" t="s">
        <v>319</v>
      </c>
      <c r="C41" s="190"/>
      <c r="D41" s="218">
        <f>D17+D26+D37+D39</f>
        <v>15638</v>
      </c>
      <c r="E41" s="190"/>
      <c r="F41" s="218">
        <f>F17+F26+F37+F39</f>
        <v>14938</v>
      </c>
      <c r="G41" s="207"/>
    </row>
    <row r="42" spans="1:7" ht="6" customHeight="1" thickTop="1">
      <c r="A42" s="188"/>
      <c r="B42" s="191"/>
      <c r="C42" s="190"/>
      <c r="D42" s="205"/>
      <c r="E42" s="190"/>
      <c r="F42" s="205"/>
      <c r="G42" s="190"/>
    </row>
    <row r="43" spans="1:7" ht="12.75">
      <c r="A43" s="199"/>
      <c r="B43" s="206" t="s">
        <v>30</v>
      </c>
      <c r="C43" s="190"/>
      <c r="D43" s="205"/>
      <c r="E43" s="190"/>
      <c r="F43" s="205"/>
      <c r="G43" s="207"/>
    </row>
    <row r="44" spans="1:7" ht="6" customHeight="1">
      <c r="A44" s="188"/>
      <c r="B44" s="191"/>
      <c r="C44" s="190"/>
      <c r="D44" s="205"/>
      <c r="E44" s="190"/>
      <c r="F44" s="205"/>
      <c r="G44" s="190"/>
    </row>
    <row r="45" spans="1:7" ht="12.75">
      <c r="A45" s="208" t="s">
        <v>48</v>
      </c>
      <c r="B45" s="209" t="s">
        <v>63</v>
      </c>
      <c r="C45" s="190"/>
      <c r="D45" s="205"/>
      <c r="E45" s="190"/>
      <c r="F45" s="205"/>
      <c r="G45" s="190"/>
    </row>
    <row r="46" spans="1:7" ht="9.75" customHeight="1">
      <c r="A46" s="188">
        <v>1</v>
      </c>
      <c r="B46" s="191" t="s">
        <v>326</v>
      </c>
      <c r="C46" s="190"/>
      <c r="D46" s="205">
        <v>3967</v>
      </c>
      <c r="E46" s="190"/>
      <c r="F46" s="205">
        <v>3991</v>
      </c>
      <c r="G46" s="190"/>
    </row>
    <row r="47" spans="1:7" ht="12.75" customHeight="1">
      <c r="A47" s="188">
        <v>2</v>
      </c>
      <c r="B47" s="191" t="s">
        <v>64</v>
      </c>
      <c r="C47" s="190"/>
      <c r="D47" s="205">
        <v>23150</v>
      </c>
      <c r="E47" s="190"/>
      <c r="F47" s="205">
        <v>16390</v>
      </c>
      <c r="G47" s="190"/>
    </row>
    <row r="48" spans="1:7" ht="18" customHeight="1">
      <c r="A48" s="188">
        <v>3</v>
      </c>
      <c r="B48" s="191" t="s">
        <v>65</v>
      </c>
      <c r="C48" s="190"/>
      <c r="D48" s="205">
        <f>SUM(D49:D50)</f>
        <v>5</v>
      </c>
      <c r="E48" s="190"/>
      <c r="F48" s="205">
        <f>SUM(F49:F50)</f>
        <v>5</v>
      </c>
      <c r="G48" s="190"/>
    </row>
    <row r="49" spans="1:7" ht="13.5" customHeight="1">
      <c r="A49" s="188"/>
      <c r="B49" s="219" t="s">
        <v>66</v>
      </c>
      <c r="C49" s="190"/>
      <c r="D49" s="205">
        <v>5</v>
      </c>
      <c r="E49" s="190"/>
      <c r="F49" s="205">
        <v>5</v>
      </c>
      <c r="G49" s="220"/>
    </row>
    <row r="50" spans="1:7" ht="12.75" customHeight="1">
      <c r="A50" s="188"/>
      <c r="B50" s="219" t="s">
        <v>67</v>
      </c>
      <c r="C50" s="190"/>
      <c r="D50" s="205"/>
      <c r="E50" s="190"/>
      <c r="F50" s="205"/>
      <c r="G50" s="220"/>
    </row>
    <row r="51" spans="1:7" ht="12" customHeight="1">
      <c r="A51" s="188">
        <v>4</v>
      </c>
      <c r="B51" s="191" t="s">
        <v>68</v>
      </c>
      <c r="C51" s="190"/>
      <c r="D51" s="205"/>
      <c r="E51" s="190"/>
      <c r="F51" s="205"/>
      <c r="G51" s="190"/>
    </row>
    <row r="52" spans="1:7" ht="12.75">
      <c r="A52" s="188"/>
      <c r="B52" s="212" t="s">
        <v>160</v>
      </c>
      <c r="C52" s="190"/>
      <c r="D52" s="215">
        <f>D46+D47+D48+D51+D45</f>
        <v>27122</v>
      </c>
      <c r="E52" s="190"/>
      <c r="F52" s="215">
        <f>F46+F47+F48+F51+F45</f>
        <v>20386</v>
      </c>
      <c r="G52" s="190"/>
    </row>
    <row r="53" spans="1:7" ht="6" customHeight="1">
      <c r="A53" s="188"/>
      <c r="B53" s="191"/>
      <c r="C53" s="190"/>
      <c r="D53" s="205"/>
      <c r="E53" s="190"/>
      <c r="F53" s="205"/>
      <c r="G53" s="190"/>
    </row>
    <row r="54" spans="1:7" ht="12.75">
      <c r="A54" s="208" t="s">
        <v>279</v>
      </c>
      <c r="B54" s="209" t="s">
        <v>40</v>
      </c>
      <c r="C54" s="190"/>
      <c r="D54" s="205"/>
      <c r="E54" s="190"/>
      <c r="F54" s="205"/>
      <c r="G54" s="190"/>
    </row>
    <row r="55" spans="1:7" ht="12.75">
      <c r="A55" s="188">
        <v>1</v>
      </c>
      <c r="B55" s="191" t="s">
        <v>272</v>
      </c>
      <c r="C55" s="190"/>
      <c r="D55" s="205">
        <v>405904</v>
      </c>
      <c r="E55" s="190"/>
      <c r="F55" s="205">
        <v>413679</v>
      </c>
      <c r="G55" s="190"/>
    </row>
    <row r="56" spans="1:7" ht="12.75">
      <c r="A56" s="188"/>
      <c r="B56" s="191" t="s">
        <v>69</v>
      </c>
      <c r="C56" s="190"/>
      <c r="D56" s="205"/>
      <c r="E56" s="190"/>
      <c r="F56" s="205"/>
      <c r="G56" s="190"/>
    </row>
    <row r="57" spans="1:7" ht="12.75">
      <c r="A57" s="188">
        <v>2</v>
      </c>
      <c r="B57" s="191" t="s">
        <v>70</v>
      </c>
      <c r="C57" s="190"/>
      <c r="D57" s="205"/>
      <c r="E57" s="190"/>
      <c r="F57" s="205"/>
      <c r="G57" s="190"/>
    </row>
    <row r="58" spans="1:10" ht="12.75">
      <c r="A58" s="188"/>
      <c r="B58" s="191" t="s">
        <v>69</v>
      </c>
      <c r="C58" s="190"/>
      <c r="D58" s="205"/>
      <c r="E58" s="190"/>
      <c r="F58" s="205"/>
      <c r="G58" s="190"/>
      <c r="H58" s="297"/>
      <c r="I58" s="298"/>
      <c r="J58" s="299"/>
    </row>
    <row r="59" spans="1:11" ht="12.75">
      <c r="A59" s="188">
        <v>3</v>
      </c>
      <c r="B59" s="191" t="s">
        <v>71</v>
      </c>
      <c r="C59" s="190"/>
      <c r="D59" s="205"/>
      <c r="E59" s="190"/>
      <c r="F59" s="205"/>
      <c r="G59" s="190"/>
      <c r="H59" s="27"/>
      <c r="K59" s="50"/>
    </row>
    <row r="60" spans="1:11" ht="12.75">
      <c r="A60" s="188"/>
      <c r="B60" s="191" t="s">
        <v>69</v>
      </c>
      <c r="C60" s="190"/>
      <c r="D60" s="205"/>
      <c r="E60" s="190"/>
      <c r="F60" s="205"/>
      <c r="G60" s="190"/>
      <c r="K60" s="50"/>
    </row>
    <row r="61" spans="1:7" ht="12.75">
      <c r="A61" s="188">
        <v>4</v>
      </c>
      <c r="B61" s="191" t="s">
        <v>72</v>
      </c>
      <c r="C61" s="190"/>
      <c r="D61" s="205">
        <v>128</v>
      </c>
      <c r="E61" s="190"/>
      <c r="F61" s="205">
        <v>52</v>
      </c>
      <c r="G61" s="190"/>
    </row>
    <row r="62" spans="1:7" ht="12.75">
      <c r="A62" s="188"/>
      <c r="B62" s="191" t="s">
        <v>69</v>
      </c>
      <c r="C62" s="190"/>
      <c r="D62" s="205"/>
      <c r="E62" s="190"/>
      <c r="F62" s="205"/>
      <c r="G62" s="190"/>
    </row>
    <row r="63" spans="1:10" ht="12.75">
      <c r="A63" s="188"/>
      <c r="B63" s="212" t="s">
        <v>269</v>
      </c>
      <c r="C63" s="190"/>
      <c r="D63" s="215">
        <f>D55+D57+D59+D61</f>
        <v>406032</v>
      </c>
      <c r="E63" s="190"/>
      <c r="F63" s="215">
        <f>F55+F57+F59+F61</f>
        <v>413731</v>
      </c>
      <c r="G63" s="190"/>
      <c r="H63" s="297"/>
      <c r="I63" s="298"/>
      <c r="J63" s="299"/>
    </row>
    <row r="64" spans="1:7" ht="1.5" customHeight="1">
      <c r="A64" s="188"/>
      <c r="B64" s="191"/>
      <c r="C64" s="190"/>
      <c r="D64" s="205"/>
      <c r="E64" s="190"/>
      <c r="F64" s="205"/>
      <c r="G64" s="190"/>
    </row>
    <row r="65" spans="1:7" ht="2.25" customHeight="1">
      <c r="A65" s="208" t="s">
        <v>280</v>
      </c>
      <c r="B65" s="209" t="s">
        <v>73</v>
      </c>
      <c r="C65" s="190"/>
      <c r="D65" s="205"/>
      <c r="E65" s="190"/>
      <c r="F65" s="205"/>
      <c r="G65" s="190"/>
    </row>
    <row r="66" spans="1:7" ht="12.75" hidden="1">
      <c r="A66" s="188">
        <v>1</v>
      </c>
      <c r="B66" s="191" t="s">
        <v>56</v>
      </c>
      <c r="C66" s="190"/>
      <c r="D66" s="205"/>
      <c r="E66" s="190"/>
      <c r="F66" s="205"/>
      <c r="G66" s="190"/>
    </row>
    <row r="67" spans="1:7" ht="12.75" hidden="1">
      <c r="A67" s="188">
        <v>2</v>
      </c>
      <c r="B67" s="191" t="s">
        <v>61</v>
      </c>
      <c r="C67" s="190"/>
      <c r="D67" s="205"/>
      <c r="E67" s="190"/>
      <c r="F67" s="205"/>
      <c r="G67" s="190"/>
    </row>
    <row r="68" spans="1:7" ht="12.75" hidden="1">
      <c r="A68" s="188"/>
      <c r="B68" s="191" t="s">
        <v>29</v>
      </c>
      <c r="C68" s="190"/>
      <c r="D68" s="205">
        <v>0</v>
      </c>
      <c r="E68" s="190"/>
      <c r="F68" s="205">
        <v>0</v>
      </c>
      <c r="G68" s="190"/>
    </row>
    <row r="69" spans="1:7" ht="12.75" hidden="1">
      <c r="A69" s="188">
        <v>3</v>
      </c>
      <c r="B69" s="191" t="s">
        <v>74</v>
      </c>
      <c r="C69" s="190"/>
      <c r="D69" s="205"/>
      <c r="E69" s="190"/>
      <c r="F69" s="205"/>
      <c r="G69" s="190"/>
    </row>
    <row r="70" spans="1:7" ht="12.75" hidden="1">
      <c r="A70" s="188"/>
      <c r="B70" s="212" t="s">
        <v>270</v>
      </c>
      <c r="C70" s="190"/>
      <c r="D70" s="215">
        <f>D66+D67+D69</f>
        <v>0</v>
      </c>
      <c r="E70" s="190"/>
      <c r="F70" s="215">
        <f>F66+F67+F69</f>
        <v>0</v>
      </c>
      <c r="G70" s="190"/>
    </row>
    <row r="71" spans="1:7" ht="6" customHeight="1">
      <c r="A71" s="188"/>
      <c r="B71" s="191"/>
      <c r="C71" s="190"/>
      <c r="D71" s="205"/>
      <c r="E71" s="190"/>
      <c r="F71" s="205"/>
      <c r="G71" s="190"/>
    </row>
    <row r="72" spans="1:7" ht="12.75">
      <c r="A72" s="208" t="s">
        <v>280</v>
      </c>
      <c r="B72" s="209" t="s">
        <v>75</v>
      </c>
      <c r="C72" s="190"/>
      <c r="D72" s="205"/>
      <c r="E72" s="190"/>
      <c r="F72" s="205"/>
      <c r="G72" s="190"/>
    </row>
    <row r="73" spans="1:7" ht="12.75">
      <c r="A73" s="188"/>
      <c r="B73" s="219" t="s">
        <v>76</v>
      </c>
      <c r="C73" s="190"/>
      <c r="D73" s="205">
        <v>11</v>
      </c>
      <c r="E73" s="190"/>
      <c r="F73" s="205">
        <v>10</v>
      </c>
      <c r="G73" s="220"/>
    </row>
    <row r="74" spans="1:9" s="221" customFormat="1" ht="12.75">
      <c r="A74" s="188"/>
      <c r="B74" s="219" t="s">
        <v>273</v>
      </c>
      <c r="C74" s="190"/>
      <c r="D74" s="205">
        <v>36737</v>
      </c>
      <c r="E74" s="190"/>
      <c r="F74" s="205">
        <v>47717</v>
      </c>
      <c r="G74" s="220"/>
      <c r="I74" s="222"/>
    </row>
    <row r="75" spans="1:7" ht="12.75">
      <c r="A75" s="188"/>
      <c r="B75" s="212" t="s">
        <v>270</v>
      </c>
      <c r="C75" s="190"/>
      <c r="D75" s="215">
        <f>SUM(D73:D74)</f>
        <v>36748</v>
      </c>
      <c r="E75" s="190"/>
      <c r="F75" s="215">
        <f>SUM(F73:F74)</f>
        <v>47727</v>
      </c>
      <c r="G75" s="190"/>
    </row>
    <row r="76" spans="1:7" ht="6" customHeight="1">
      <c r="A76" s="208"/>
      <c r="B76" s="191"/>
      <c r="C76" s="190"/>
      <c r="D76" s="205"/>
      <c r="E76" s="190"/>
      <c r="F76" s="205"/>
      <c r="G76" s="190"/>
    </row>
    <row r="77" spans="1:7" ht="13.5" thickBot="1">
      <c r="A77" s="188"/>
      <c r="B77" s="217" t="s">
        <v>320</v>
      </c>
      <c r="C77" s="190"/>
      <c r="D77" s="218">
        <f>D52+D63+D70+D75</f>
        <v>469902</v>
      </c>
      <c r="E77" s="190"/>
      <c r="F77" s="218">
        <f>F52+F63+F70+F75</f>
        <v>481844</v>
      </c>
      <c r="G77" s="207"/>
    </row>
    <row r="78" spans="1:7" ht="6" customHeight="1" thickTop="1">
      <c r="A78" s="208"/>
      <c r="B78" s="191"/>
      <c r="C78" s="190"/>
      <c r="D78" s="205"/>
      <c r="E78" s="190"/>
      <c r="F78" s="205"/>
      <c r="G78" s="190"/>
    </row>
    <row r="79" spans="1:7" ht="13.5" thickBot="1">
      <c r="A79" s="199"/>
      <c r="B79" s="217" t="s">
        <v>77</v>
      </c>
      <c r="C79" s="190"/>
      <c r="D79" s="218">
        <v>14040</v>
      </c>
      <c r="E79" s="190"/>
      <c r="F79" s="218">
        <v>14561</v>
      </c>
      <c r="G79" s="207"/>
    </row>
    <row r="80" spans="1:7" ht="6" customHeight="1" thickTop="1">
      <c r="A80" s="188"/>
      <c r="B80" s="191"/>
      <c r="C80" s="190"/>
      <c r="D80" s="205"/>
      <c r="E80" s="190"/>
      <c r="F80" s="205"/>
      <c r="G80" s="190"/>
    </row>
    <row r="81" spans="1:7" ht="13.5" thickBot="1">
      <c r="A81" s="188"/>
      <c r="B81" s="223" t="s">
        <v>215</v>
      </c>
      <c r="C81" s="190"/>
      <c r="D81" s="218">
        <f>D8+D41+D77+D79</f>
        <v>499580</v>
      </c>
      <c r="E81" s="190"/>
      <c r="F81" s="218">
        <f>F8+F41+F77+F79</f>
        <v>511343</v>
      </c>
      <c r="G81" s="190"/>
    </row>
    <row r="82" spans="1:8" ht="13.5" thickTop="1">
      <c r="A82" s="188"/>
      <c r="B82" s="224"/>
      <c r="C82" s="190"/>
      <c r="D82" s="198"/>
      <c r="E82" s="190"/>
      <c r="F82" s="198"/>
      <c r="G82" s="190"/>
      <c r="H82" s="27"/>
    </row>
    <row r="83" spans="1:7" ht="30" customHeight="1">
      <c r="A83" s="225"/>
      <c r="B83" s="192" t="s">
        <v>81</v>
      </c>
      <c r="C83" s="190"/>
      <c r="D83" s="226" t="s">
        <v>78</v>
      </c>
      <c r="E83" s="190"/>
      <c r="F83" s="226" t="s">
        <v>79</v>
      </c>
      <c r="G83" s="194"/>
    </row>
    <row r="84" spans="1:7" ht="12.75">
      <c r="A84" s="225"/>
      <c r="B84" s="195" t="s">
        <v>268</v>
      </c>
      <c r="C84" s="190"/>
      <c r="D84" s="227" t="s">
        <v>171</v>
      </c>
      <c r="E84" s="190"/>
      <c r="F84" s="227" t="s">
        <v>171</v>
      </c>
      <c r="G84" s="194"/>
    </row>
    <row r="85" spans="1:7" ht="6" customHeight="1">
      <c r="A85" s="188"/>
      <c r="B85" s="197"/>
      <c r="C85" s="190"/>
      <c r="D85" s="198"/>
      <c r="E85" s="190"/>
      <c r="F85" s="198"/>
      <c r="G85" s="190"/>
    </row>
    <row r="86" spans="1:7" ht="12.75">
      <c r="A86" s="199"/>
      <c r="B86" s="228" t="s">
        <v>82</v>
      </c>
      <c r="C86" s="190"/>
      <c r="D86" s="198"/>
      <c r="E86" s="190"/>
      <c r="F86" s="198"/>
      <c r="G86" s="190"/>
    </row>
    <row r="87" spans="1:7" ht="6" customHeight="1">
      <c r="A87" s="188"/>
      <c r="B87" s="191"/>
      <c r="C87" s="190"/>
      <c r="D87" s="205"/>
      <c r="E87" s="190"/>
      <c r="F87" s="205"/>
      <c r="G87" s="190"/>
    </row>
    <row r="88" spans="1:7" ht="12.75">
      <c r="A88" s="208" t="s">
        <v>48</v>
      </c>
      <c r="B88" s="214" t="s">
        <v>83</v>
      </c>
      <c r="C88" s="190"/>
      <c r="D88" s="215">
        <v>599</v>
      </c>
      <c r="E88" s="190"/>
      <c r="F88" s="215">
        <v>599</v>
      </c>
      <c r="G88" s="210"/>
    </row>
    <row r="89" spans="1:7" ht="6" customHeight="1">
      <c r="A89" s="208"/>
      <c r="B89" s="224"/>
      <c r="C89" s="190"/>
      <c r="D89" s="198"/>
      <c r="E89" s="190"/>
      <c r="F89" s="198"/>
      <c r="G89" s="190"/>
    </row>
    <row r="90" spans="1:7" ht="12.75">
      <c r="A90" s="208" t="s">
        <v>279</v>
      </c>
      <c r="B90" s="214" t="s">
        <v>84</v>
      </c>
      <c r="C90" s="190"/>
      <c r="D90" s="215"/>
      <c r="E90" s="190"/>
      <c r="F90" s="215"/>
      <c r="G90" s="190"/>
    </row>
    <row r="91" spans="1:7" ht="6" customHeight="1">
      <c r="A91" s="208"/>
      <c r="B91" s="224"/>
      <c r="C91" s="190"/>
      <c r="D91" s="198"/>
      <c r="E91" s="190"/>
      <c r="F91" s="198"/>
      <c r="G91" s="190"/>
    </row>
    <row r="92" spans="1:7" ht="12.75">
      <c r="A92" s="208" t="s">
        <v>279</v>
      </c>
      <c r="B92" s="214" t="s">
        <v>85</v>
      </c>
      <c r="C92" s="190"/>
      <c r="D92" s="215">
        <v>-112</v>
      </c>
      <c r="E92" s="190"/>
      <c r="F92" s="215">
        <v>-112</v>
      </c>
      <c r="G92" s="190"/>
    </row>
    <row r="93" spans="1:7" ht="6" customHeight="1">
      <c r="A93" s="208"/>
      <c r="B93" s="224"/>
      <c r="C93" s="190"/>
      <c r="D93" s="198"/>
      <c r="E93" s="190"/>
      <c r="F93" s="198"/>
      <c r="G93" s="190"/>
    </row>
    <row r="94" spans="1:7" ht="12.75">
      <c r="A94" s="208" t="s">
        <v>280</v>
      </c>
      <c r="B94" s="209" t="s">
        <v>86</v>
      </c>
      <c r="C94" s="190"/>
      <c r="D94" s="205"/>
      <c r="E94" s="190"/>
      <c r="F94" s="205"/>
      <c r="G94" s="210"/>
    </row>
    <row r="95" spans="1:7" ht="12.75">
      <c r="A95" s="188">
        <v>1</v>
      </c>
      <c r="B95" s="191" t="s">
        <v>87</v>
      </c>
      <c r="C95" s="190"/>
      <c r="D95" s="205">
        <v>60</v>
      </c>
      <c r="E95" s="190"/>
      <c r="F95" s="205">
        <v>60</v>
      </c>
      <c r="G95" s="190"/>
    </row>
    <row r="96" spans="1:7" ht="12.75">
      <c r="A96" s="188">
        <v>2</v>
      </c>
      <c r="B96" s="191" t="s">
        <v>275</v>
      </c>
      <c r="C96" s="190"/>
      <c r="D96" s="205"/>
      <c r="E96" s="190"/>
      <c r="F96" s="205"/>
      <c r="G96" s="190"/>
    </row>
    <row r="97" spans="1:7" ht="12.75">
      <c r="A97" s="188">
        <v>3</v>
      </c>
      <c r="B97" s="191" t="s">
        <v>88</v>
      </c>
      <c r="C97" s="190"/>
      <c r="D97" s="205"/>
      <c r="E97" s="190"/>
      <c r="F97" s="205"/>
      <c r="G97" s="190"/>
    </row>
    <row r="98" spans="1:7" ht="12.75">
      <c r="A98" s="188">
        <v>4</v>
      </c>
      <c r="B98" s="191" t="s">
        <v>89</v>
      </c>
      <c r="C98" s="190"/>
      <c r="D98" s="205">
        <v>18706</v>
      </c>
      <c r="E98" s="190"/>
      <c r="F98" s="205">
        <v>18706</v>
      </c>
      <c r="G98" s="190"/>
    </row>
    <row r="99" spans="1:7" ht="12.75">
      <c r="A99" s="188"/>
      <c r="B99" s="212" t="s">
        <v>270</v>
      </c>
      <c r="C99" s="190"/>
      <c r="D99" s="215">
        <f>SUM(D95:D98)</f>
        <v>18766</v>
      </c>
      <c r="E99" s="190"/>
      <c r="F99" s="215">
        <f>SUM(F95:F98)</f>
        <v>18766</v>
      </c>
      <c r="G99" s="190"/>
    </row>
    <row r="100" spans="1:7" ht="6" customHeight="1">
      <c r="A100" s="188"/>
      <c r="B100" s="191"/>
      <c r="C100" s="190"/>
      <c r="D100" s="205"/>
      <c r="E100" s="190"/>
      <c r="F100" s="205"/>
      <c r="G100" s="190"/>
    </row>
    <row r="101" spans="1:7" ht="12.75">
      <c r="A101" s="208" t="s">
        <v>281</v>
      </c>
      <c r="B101" s="209" t="s">
        <v>90</v>
      </c>
      <c r="C101" s="190"/>
      <c r="D101" s="205"/>
      <c r="E101" s="190"/>
      <c r="F101" s="205"/>
      <c r="G101" s="190"/>
    </row>
    <row r="102" spans="1:7" ht="12.75">
      <c r="A102" s="188"/>
      <c r="B102" s="219" t="s">
        <v>91</v>
      </c>
      <c r="C102" s="190"/>
      <c r="D102" s="205">
        <v>6764</v>
      </c>
      <c r="E102" s="190"/>
      <c r="F102" s="205"/>
      <c r="G102" s="190"/>
    </row>
    <row r="103" spans="1:7" ht="12.75" customHeight="1">
      <c r="A103" s="188"/>
      <c r="B103" s="219" t="s">
        <v>92</v>
      </c>
      <c r="C103" s="190"/>
      <c r="D103" s="205"/>
      <c r="E103" s="190"/>
      <c r="F103" s="205"/>
      <c r="G103" s="190"/>
    </row>
    <row r="104" spans="1:7" ht="12.75">
      <c r="A104" s="188"/>
      <c r="B104" s="212" t="s">
        <v>274</v>
      </c>
      <c r="C104" s="190"/>
      <c r="D104" s="215">
        <f>SUM(D102:D103)</f>
        <v>6764</v>
      </c>
      <c r="E104" s="190"/>
      <c r="F104" s="215">
        <f>SUM(F102:F103)</f>
        <v>0</v>
      </c>
      <c r="G104" s="190"/>
    </row>
    <row r="105" spans="1:7" ht="6" customHeight="1">
      <c r="A105" s="188"/>
      <c r="B105" s="191"/>
      <c r="C105" s="190"/>
      <c r="D105" s="205"/>
      <c r="E105" s="190"/>
      <c r="F105" s="205"/>
      <c r="G105" s="190"/>
    </row>
    <row r="106" spans="1:7" ht="12.75">
      <c r="A106" s="208" t="s">
        <v>282</v>
      </c>
      <c r="B106" s="214" t="s">
        <v>32</v>
      </c>
      <c r="C106" s="190"/>
      <c r="D106" s="293">
        <v>382</v>
      </c>
      <c r="E106" s="294"/>
      <c r="F106" s="293">
        <v>6764</v>
      </c>
      <c r="G106" s="190"/>
    </row>
    <row r="107" spans="1:7" ht="6" customHeight="1">
      <c r="A107" s="188"/>
      <c r="B107" s="191"/>
      <c r="C107" s="190"/>
      <c r="D107" s="205"/>
      <c r="E107" s="190"/>
      <c r="F107" s="205"/>
      <c r="G107" s="190"/>
    </row>
    <row r="108" spans="1:7" ht="13.5" thickBot="1">
      <c r="A108" s="188"/>
      <c r="B108" s="217" t="s">
        <v>316</v>
      </c>
      <c r="C108" s="190"/>
      <c r="D108" s="218">
        <f>D88+D90+D92+D99+D104+D106</f>
        <v>26399</v>
      </c>
      <c r="E108" s="190"/>
      <c r="F108" s="218">
        <f>F88+F90+F92+F99+F104+F106</f>
        <v>26017</v>
      </c>
      <c r="G108" s="190"/>
    </row>
    <row r="109" spans="1:7" ht="6" customHeight="1" thickTop="1">
      <c r="A109" s="188"/>
      <c r="B109" s="197"/>
      <c r="C109" s="190"/>
      <c r="D109" s="198"/>
      <c r="E109" s="190"/>
      <c r="F109" s="198"/>
      <c r="G109" s="190"/>
    </row>
    <row r="110" spans="1:7" ht="18" customHeight="1">
      <c r="A110" s="199" t="s">
        <v>43</v>
      </c>
      <c r="B110" s="228" t="s">
        <v>93</v>
      </c>
      <c r="C110" s="190"/>
      <c r="D110" s="205"/>
      <c r="E110" s="190"/>
      <c r="F110" s="205"/>
      <c r="G110" s="190"/>
    </row>
    <row r="111" spans="1:7" ht="4.5" customHeight="1">
      <c r="A111" s="188"/>
      <c r="B111" s="197"/>
      <c r="C111" s="190"/>
      <c r="D111" s="198"/>
      <c r="E111" s="190"/>
      <c r="F111" s="198"/>
      <c r="G111" s="190"/>
    </row>
    <row r="112" spans="1:7" ht="18.75" customHeight="1">
      <c r="A112" s="188">
        <v>1</v>
      </c>
      <c r="B112" s="197" t="s">
        <v>94</v>
      </c>
      <c r="C112" s="190"/>
      <c r="D112" s="205">
        <v>739</v>
      </c>
      <c r="E112" s="190"/>
      <c r="F112" s="205">
        <v>739</v>
      </c>
      <c r="G112" s="190"/>
    </row>
    <row r="113" spans="1:7" ht="15" customHeight="1">
      <c r="A113" s="188">
        <v>2</v>
      </c>
      <c r="B113" s="191" t="s">
        <v>95</v>
      </c>
      <c r="C113" s="190"/>
      <c r="D113" s="205"/>
      <c r="E113" s="190"/>
      <c r="F113" s="205"/>
      <c r="G113" s="190"/>
    </row>
    <row r="114" spans="1:7" ht="14.25" customHeight="1">
      <c r="A114" s="188"/>
      <c r="B114" s="219" t="s">
        <v>96</v>
      </c>
      <c r="C114" s="190"/>
      <c r="D114" s="205"/>
      <c r="E114" s="190"/>
      <c r="F114" s="205"/>
      <c r="G114" s="190"/>
    </row>
    <row r="115" spans="1:7" ht="21" customHeight="1">
      <c r="A115" s="188">
        <v>3</v>
      </c>
      <c r="B115" s="197" t="s">
        <v>97</v>
      </c>
      <c r="C115" s="190"/>
      <c r="D115" s="198">
        <v>3229</v>
      </c>
      <c r="E115" s="190"/>
      <c r="F115" s="198">
        <v>3229</v>
      </c>
      <c r="G115" s="190"/>
    </row>
    <row r="116" spans="1:7" ht="12" customHeight="1">
      <c r="A116" s="188"/>
      <c r="B116" s="229"/>
      <c r="C116" s="190"/>
      <c r="D116" s="230"/>
      <c r="E116" s="190"/>
      <c r="F116" s="230"/>
      <c r="G116" s="190"/>
    </row>
    <row r="117" spans="1:7" ht="12.75" customHeight="1" thickBot="1">
      <c r="A117" s="188"/>
      <c r="B117" s="200" t="s">
        <v>271</v>
      </c>
      <c r="C117" s="190"/>
      <c r="D117" s="201">
        <f>D112+D113+D115</f>
        <v>3968</v>
      </c>
      <c r="E117" s="190"/>
      <c r="F117" s="201">
        <f>F112+F113+F115</f>
        <v>3968</v>
      </c>
      <c r="G117" s="190"/>
    </row>
    <row r="118" spans="1:7" ht="13.5" customHeight="1" thickTop="1">
      <c r="A118" s="188"/>
      <c r="B118" s="228"/>
      <c r="C118" s="190"/>
      <c r="D118" s="198"/>
      <c r="E118" s="190"/>
      <c r="F118" s="198"/>
      <c r="G118" s="190"/>
    </row>
    <row r="119" spans="1:7" ht="18.75" customHeight="1">
      <c r="A119" s="199" t="s">
        <v>283</v>
      </c>
      <c r="B119" s="228" t="s">
        <v>98</v>
      </c>
      <c r="C119" s="190"/>
      <c r="D119" s="205"/>
      <c r="E119" s="190"/>
      <c r="F119" s="205"/>
      <c r="G119" s="190"/>
    </row>
    <row r="120" spans="1:7" ht="13.5" customHeight="1">
      <c r="A120" s="188"/>
      <c r="B120" s="197"/>
      <c r="C120" s="190"/>
      <c r="D120" s="198"/>
      <c r="E120" s="190"/>
      <c r="F120" s="198"/>
      <c r="G120" s="190"/>
    </row>
    <row r="121" spans="1:7" ht="12.75">
      <c r="A121" s="188">
        <v>1</v>
      </c>
      <c r="B121" s="191" t="s">
        <v>31</v>
      </c>
      <c r="C121" s="190"/>
      <c r="D121" s="231"/>
      <c r="E121" s="190"/>
      <c r="F121" s="231"/>
      <c r="G121" s="190"/>
    </row>
    <row r="122" spans="1:7" ht="12.75">
      <c r="A122" s="188"/>
      <c r="B122" s="219" t="s">
        <v>99</v>
      </c>
      <c r="C122" s="190"/>
      <c r="D122" s="205"/>
      <c r="E122" s="190"/>
      <c r="F122" s="205"/>
      <c r="G122" s="190"/>
    </row>
    <row r="123" spans="1:7" ht="16.5" customHeight="1">
      <c r="A123" s="188"/>
      <c r="B123" s="219" t="s">
        <v>100</v>
      </c>
      <c r="C123" s="190"/>
      <c r="D123" s="205">
        <f>D121-D122</f>
        <v>0</v>
      </c>
      <c r="E123" s="190"/>
      <c r="F123" s="205">
        <f>F121-F122</f>
        <v>0</v>
      </c>
      <c r="G123" s="190"/>
    </row>
    <row r="124" spans="1:7" ht="12.75">
      <c r="A124" s="188">
        <v>1</v>
      </c>
      <c r="B124" s="191" t="s">
        <v>108</v>
      </c>
      <c r="C124" s="190"/>
      <c r="D124" s="205">
        <v>4528</v>
      </c>
      <c r="E124" s="190"/>
      <c r="F124" s="205">
        <v>4852</v>
      </c>
      <c r="G124" s="190"/>
    </row>
    <row r="125" spans="1:7" ht="12.75">
      <c r="A125" s="188"/>
      <c r="B125" s="219" t="s">
        <v>99</v>
      </c>
      <c r="C125" s="190"/>
      <c r="D125" s="205">
        <v>1348</v>
      </c>
      <c r="E125" s="190"/>
      <c r="F125" s="205">
        <v>1348</v>
      </c>
      <c r="G125" s="190"/>
    </row>
    <row r="126" spans="1:7" ht="12" customHeight="1">
      <c r="A126" s="188"/>
      <c r="B126" s="219" t="s">
        <v>100</v>
      </c>
      <c r="C126" s="190"/>
      <c r="D126" s="205">
        <f>D124-D125</f>
        <v>3180</v>
      </c>
      <c r="E126" s="190"/>
      <c r="F126" s="205">
        <f>F124-F125</f>
        <v>3504</v>
      </c>
      <c r="G126" s="190"/>
    </row>
    <row r="127" spans="1:7" ht="12.75">
      <c r="A127" s="188">
        <v>3</v>
      </c>
      <c r="B127" s="219" t="s">
        <v>276</v>
      </c>
      <c r="C127" s="190"/>
      <c r="D127" s="205">
        <v>441159</v>
      </c>
      <c r="E127" s="190"/>
      <c r="F127" s="205">
        <v>435662</v>
      </c>
      <c r="G127" s="190"/>
    </row>
    <row r="128" spans="1:9" ht="12.75">
      <c r="A128" s="188"/>
      <c r="B128" s="219" t="s">
        <v>99</v>
      </c>
      <c r="C128" s="190"/>
      <c r="D128" s="205">
        <v>441159</v>
      </c>
      <c r="E128" s="190"/>
      <c r="F128" s="205">
        <v>435662</v>
      </c>
      <c r="G128" s="190"/>
      <c r="I128" s="301"/>
    </row>
    <row r="129" spans="1:9" ht="12.75">
      <c r="A129" s="188"/>
      <c r="B129" s="219" t="s">
        <v>100</v>
      </c>
      <c r="C129" s="190"/>
      <c r="D129" s="205">
        <f>D127-D128</f>
        <v>0</v>
      </c>
      <c r="E129" s="190"/>
      <c r="F129" s="205">
        <f>F127-F128</f>
        <v>0</v>
      </c>
      <c r="G129" s="190"/>
      <c r="I129" s="301"/>
    </row>
    <row r="130" spans="1:9" ht="12.75">
      <c r="A130" s="188">
        <v>2</v>
      </c>
      <c r="B130" s="219" t="s">
        <v>101</v>
      </c>
      <c r="C130" s="190"/>
      <c r="D130" s="205">
        <v>21584</v>
      </c>
      <c r="E130" s="190"/>
      <c r="F130" s="205">
        <v>33380</v>
      </c>
      <c r="G130" s="190"/>
      <c r="I130" s="301"/>
    </row>
    <row r="131" spans="1:9" ht="12.75">
      <c r="A131" s="188"/>
      <c r="B131" s="219" t="s">
        <v>99</v>
      </c>
      <c r="C131" s="190"/>
      <c r="D131" s="205">
        <v>21584</v>
      </c>
      <c r="E131" s="190"/>
      <c r="F131" s="205">
        <v>33380</v>
      </c>
      <c r="G131" s="190"/>
      <c r="H131" s="27"/>
      <c r="I131" s="301"/>
    </row>
    <row r="132" spans="1:9" ht="12.75">
      <c r="A132" s="188"/>
      <c r="B132" s="219" t="s">
        <v>100</v>
      </c>
      <c r="C132" s="190"/>
      <c r="D132" s="205">
        <f>D130-D131</f>
        <v>0</v>
      </c>
      <c r="E132" s="190"/>
      <c r="F132" s="205">
        <f>F130-F131</f>
        <v>0</v>
      </c>
      <c r="G132" s="190"/>
      <c r="H132" s="302"/>
      <c r="I132" s="301"/>
    </row>
    <row r="133" spans="1:7" ht="12.75">
      <c r="A133" s="188">
        <v>5</v>
      </c>
      <c r="B133" s="232" t="s">
        <v>192</v>
      </c>
      <c r="C133" s="190"/>
      <c r="D133" s="205"/>
      <c r="E133" s="190"/>
      <c r="F133" s="205"/>
      <c r="G133" s="190"/>
    </row>
    <row r="134" spans="1:7" ht="12.75">
      <c r="A134" s="188"/>
      <c r="B134" s="219" t="s">
        <v>99</v>
      </c>
      <c r="C134" s="190"/>
      <c r="D134" s="205"/>
      <c r="E134" s="190"/>
      <c r="F134" s="205"/>
      <c r="G134" s="190"/>
    </row>
    <row r="135" spans="1:7" ht="12.75">
      <c r="A135" s="188"/>
      <c r="B135" s="219" t="s">
        <v>100</v>
      </c>
      <c r="C135" s="190"/>
      <c r="D135" s="205">
        <f>D133-D134</f>
        <v>0</v>
      </c>
      <c r="E135" s="190"/>
      <c r="F135" s="205">
        <f>F133-F134</f>
        <v>0</v>
      </c>
      <c r="G135" s="190"/>
    </row>
    <row r="136" spans="1:7" ht="12.75">
      <c r="A136" s="188">
        <v>6</v>
      </c>
      <c r="B136" s="219" t="s">
        <v>193</v>
      </c>
      <c r="C136" s="190"/>
      <c r="D136" s="205"/>
      <c r="E136" s="190"/>
      <c r="F136" s="205"/>
      <c r="G136" s="190"/>
    </row>
    <row r="137" spans="1:7" ht="12.75">
      <c r="A137" s="188"/>
      <c r="B137" s="219" t="s">
        <v>99</v>
      </c>
      <c r="C137" s="190"/>
      <c r="D137" s="205"/>
      <c r="E137" s="190"/>
      <c r="F137" s="205"/>
      <c r="G137" s="190"/>
    </row>
    <row r="138" spans="1:7" ht="12.75">
      <c r="A138" s="188"/>
      <c r="B138" s="219" t="s">
        <v>100</v>
      </c>
      <c r="C138" s="190"/>
      <c r="D138" s="205">
        <f>D136-D137</f>
        <v>0</v>
      </c>
      <c r="E138" s="190"/>
      <c r="F138" s="205">
        <f>F136-F137</f>
        <v>0</v>
      </c>
      <c r="G138" s="190"/>
    </row>
    <row r="139" spans="1:7" ht="12.75">
      <c r="A139" s="188">
        <v>7</v>
      </c>
      <c r="B139" s="219" t="s">
        <v>102</v>
      </c>
      <c r="C139" s="190"/>
      <c r="D139" s="233"/>
      <c r="E139" s="190"/>
      <c r="F139" s="233"/>
      <c r="G139" s="190"/>
    </row>
    <row r="140" spans="1:7" ht="12.75">
      <c r="A140" s="188"/>
      <c r="B140" s="219" t="s">
        <v>99</v>
      </c>
      <c r="C140" s="190"/>
      <c r="D140" s="205"/>
      <c r="E140" s="190"/>
      <c r="F140" s="205"/>
      <c r="G140" s="190"/>
    </row>
    <row r="141" spans="1:7" ht="12.75">
      <c r="A141" s="188"/>
      <c r="B141" s="219" t="s">
        <v>100</v>
      </c>
      <c r="C141" s="190"/>
      <c r="D141" s="205">
        <f>D139-D140</f>
        <v>0</v>
      </c>
      <c r="E141" s="190"/>
      <c r="F141" s="205">
        <f>F139-F140</f>
        <v>0</v>
      </c>
      <c r="G141" s="190"/>
    </row>
    <row r="142" spans="1:7" ht="12.75">
      <c r="A142" s="188">
        <v>3</v>
      </c>
      <c r="B142" s="219" t="s">
        <v>103</v>
      </c>
      <c r="C142" s="190"/>
      <c r="D142" s="205">
        <v>1829</v>
      </c>
      <c r="E142" s="190"/>
      <c r="F142" s="205">
        <v>7392</v>
      </c>
      <c r="G142" s="190"/>
    </row>
    <row r="143" spans="1:7" ht="12.75">
      <c r="A143" s="188"/>
      <c r="B143" s="219" t="s">
        <v>107</v>
      </c>
      <c r="C143" s="190"/>
      <c r="D143" s="205">
        <v>1829</v>
      </c>
      <c r="E143" s="190"/>
      <c r="F143" s="205">
        <v>7392</v>
      </c>
      <c r="G143" s="190"/>
    </row>
    <row r="144" spans="1:7" ht="12.75">
      <c r="A144" s="188"/>
      <c r="B144" s="219" t="s">
        <v>69</v>
      </c>
      <c r="C144" s="190"/>
      <c r="D144" s="205">
        <f>D142-D143</f>
        <v>0</v>
      </c>
      <c r="E144" s="190"/>
      <c r="F144" s="205">
        <f>F142-F143</f>
        <v>0</v>
      </c>
      <c r="G144" s="190"/>
    </row>
    <row r="145" spans="1:7" ht="12.75">
      <c r="A145" s="188"/>
      <c r="B145" s="219" t="s">
        <v>277</v>
      </c>
      <c r="C145" s="190"/>
      <c r="D145" s="205">
        <v>667</v>
      </c>
      <c r="E145" s="190"/>
      <c r="F145" s="205">
        <v>737</v>
      </c>
      <c r="G145" s="190"/>
    </row>
    <row r="146" spans="1:7" ht="12.75">
      <c r="A146" s="188"/>
      <c r="B146" s="219" t="s">
        <v>107</v>
      </c>
      <c r="C146" s="190"/>
      <c r="D146" s="205">
        <v>667</v>
      </c>
      <c r="E146" s="190"/>
      <c r="F146" s="205">
        <v>737</v>
      </c>
      <c r="G146" s="190"/>
    </row>
    <row r="147" spans="1:7" ht="12.75">
      <c r="A147" s="188"/>
      <c r="B147" s="219" t="s">
        <v>69</v>
      </c>
      <c r="C147" s="190"/>
      <c r="D147" s="205">
        <f>D145-D146</f>
        <v>0</v>
      </c>
      <c r="E147" s="190"/>
      <c r="F147" s="205">
        <f>F145-F146</f>
        <v>0</v>
      </c>
      <c r="G147" s="190"/>
    </row>
    <row r="148" spans="1:8" ht="12.75">
      <c r="A148" s="188"/>
      <c r="B148" s="219" t="s">
        <v>104</v>
      </c>
      <c r="C148" s="190"/>
      <c r="D148" s="205">
        <v>238</v>
      </c>
      <c r="E148" s="190"/>
      <c r="F148" s="205">
        <v>265</v>
      </c>
      <c r="G148" s="190"/>
      <c r="H148" s="27"/>
    </row>
    <row r="149" spans="1:8" ht="12.75">
      <c r="A149" s="188"/>
      <c r="B149" s="219" t="s">
        <v>107</v>
      </c>
      <c r="C149" s="190"/>
      <c r="D149" s="205">
        <v>238</v>
      </c>
      <c r="E149" s="190"/>
      <c r="F149" s="205">
        <v>265</v>
      </c>
      <c r="G149" s="190"/>
      <c r="H149" s="300"/>
    </row>
    <row r="150" spans="1:7" ht="12.75">
      <c r="A150" s="188"/>
      <c r="B150" s="219" t="s">
        <v>69</v>
      </c>
      <c r="C150" s="190"/>
      <c r="D150" s="234">
        <f>D148-D149</f>
        <v>0</v>
      </c>
      <c r="E150" s="190"/>
      <c r="F150" s="234">
        <f>F148-F149</f>
        <v>0</v>
      </c>
      <c r="G150" s="190"/>
    </row>
    <row r="151" spans="1:8" ht="12.75">
      <c r="A151" s="188"/>
      <c r="B151" s="219" t="s">
        <v>105</v>
      </c>
      <c r="C151" s="190"/>
      <c r="D151" s="205">
        <v>437</v>
      </c>
      <c r="E151" s="190"/>
      <c r="F151" s="205">
        <v>5917</v>
      </c>
      <c r="G151" s="190"/>
      <c r="H151" s="27"/>
    </row>
    <row r="152" spans="1:7" ht="12.75">
      <c r="A152" s="188"/>
      <c r="B152" s="219" t="s">
        <v>107</v>
      </c>
      <c r="C152" s="190"/>
      <c r="D152" s="205">
        <v>437</v>
      </c>
      <c r="E152" s="190"/>
      <c r="F152" s="205">
        <v>5917</v>
      </c>
      <c r="G152" s="190"/>
    </row>
    <row r="153" spans="1:7" ht="12.75">
      <c r="A153" s="188"/>
      <c r="B153" s="219" t="s">
        <v>69</v>
      </c>
      <c r="C153" s="190"/>
      <c r="D153" s="234">
        <f>D151-D152</f>
        <v>0</v>
      </c>
      <c r="E153" s="190"/>
      <c r="F153" s="234">
        <f>F151-F152</f>
        <v>0</v>
      </c>
      <c r="G153" s="190"/>
    </row>
    <row r="154" spans="1:7" ht="6" customHeight="1">
      <c r="A154" s="188"/>
      <c r="B154" s="191"/>
      <c r="C154" s="190"/>
      <c r="D154" s="205"/>
      <c r="E154" s="190"/>
      <c r="F154" s="205"/>
      <c r="G154" s="190"/>
    </row>
    <row r="155" spans="1:7" ht="13.5" thickBot="1">
      <c r="A155" s="188"/>
      <c r="B155" s="217" t="s">
        <v>317</v>
      </c>
      <c r="C155" s="190"/>
      <c r="D155" s="218">
        <f>D121+D124+D127+D130+D133+D136+D139+D142</f>
        <v>469100</v>
      </c>
      <c r="E155" s="190"/>
      <c r="F155" s="218">
        <f>F121+F124+F127+F130+F133+F136+F139+F142</f>
        <v>481286</v>
      </c>
      <c r="G155" s="190"/>
    </row>
    <row r="156" spans="1:7" ht="13.5" thickTop="1">
      <c r="A156" s="188"/>
      <c r="B156" s="235" t="s">
        <v>99</v>
      </c>
      <c r="C156" s="190"/>
      <c r="D156" s="236">
        <f>D122+D125+D128+D131+D134+D137+D140+D143</f>
        <v>465920</v>
      </c>
      <c r="E156" s="190"/>
      <c r="F156" s="236">
        <f>F122+F125+F128+F131+F134+F137+F140+F143</f>
        <v>477782</v>
      </c>
      <c r="G156" s="190"/>
    </row>
    <row r="157" spans="1:7" ht="12.75">
      <c r="A157" s="188"/>
      <c r="B157" s="235" t="s">
        <v>100</v>
      </c>
      <c r="C157" s="190"/>
      <c r="D157" s="236">
        <f>D155-D156</f>
        <v>3180</v>
      </c>
      <c r="E157" s="190"/>
      <c r="F157" s="236">
        <f>F155-F156</f>
        <v>3504</v>
      </c>
      <c r="G157" s="190"/>
    </row>
    <row r="158" spans="1:7" ht="6" customHeight="1">
      <c r="A158" s="188"/>
      <c r="B158" s="191"/>
      <c r="C158" s="190"/>
      <c r="D158" s="205"/>
      <c r="E158" s="190"/>
      <c r="F158" s="205"/>
      <c r="G158" s="190"/>
    </row>
    <row r="159" spans="1:7" ht="19.5" customHeight="1">
      <c r="A159" s="199"/>
      <c r="B159" s="206" t="s">
        <v>106</v>
      </c>
      <c r="C159" s="190"/>
      <c r="D159" s="205"/>
      <c r="E159" s="190"/>
      <c r="F159" s="205"/>
      <c r="G159" s="207"/>
    </row>
    <row r="160" spans="1:7" ht="4.5" customHeight="1">
      <c r="A160" s="188"/>
      <c r="B160" s="191"/>
      <c r="C160" s="190"/>
      <c r="D160" s="205"/>
      <c r="E160" s="190"/>
      <c r="F160" s="205"/>
      <c r="G160" s="190"/>
    </row>
    <row r="161" spans="1:7" ht="12" customHeight="1">
      <c r="A161" s="199"/>
      <c r="B161" s="219" t="s">
        <v>109</v>
      </c>
      <c r="C161" s="190"/>
      <c r="D161" s="205">
        <v>72</v>
      </c>
      <c r="E161" s="190"/>
      <c r="F161" s="205">
        <v>72</v>
      </c>
      <c r="G161" s="190"/>
    </row>
    <row r="162" spans="1:7" ht="12" customHeight="1">
      <c r="A162" s="199"/>
      <c r="B162" s="219" t="s">
        <v>110</v>
      </c>
      <c r="C162" s="190"/>
      <c r="D162" s="205">
        <v>41</v>
      </c>
      <c r="E162" s="190"/>
      <c r="F162" s="205"/>
      <c r="G162" s="190"/>
    </row>
    <row r="163" spans="1:7" ht="6" customHeight="1">
      <c r="A163" s="188"/>
      <c r="B163" s="191"/>
      <c r="C163" s="190"/>
      <c r="D163" s="205"/>
      <c r="E163" s="190"/>
      <c r="F163" s="205"/>
      <c r="G163" s="190"/>
    </row>
    <row r="164" spans="1:7" ht="13.5" thickBot="1">
      <c r="A164" s="188"/>
      <c r="B164" s="217" t="s">
        <v>318</v>
      </c>
      <c r="C164" s="190"/>
      <c r="D164" s="218">
        <f>D161+D162</f>
        <v>113</v>
      </c>
      <c r="E164" s="190"/>
      <c r="F164" s="218">
        <f>F161+F162</f>
        <v>72</v>
      </c>
      <c r="G164" s="190"/>
    </row>
    <row r="165" spans="1:7" ht="6" customHeight="1" thickTop="1">
      <c r="A165" s="188"/>
      <c r="B165" s="191"/>
      <c r="C165" s="190"/>
      <c r="D165" s="205"/>
      <c r="E165" s="190"/>
      <c r="F165" s="205"/>
      <c r="G165" s="190"/>
    </row>
    <row r="166" spans="1:7" ht="13.5" thickBot="1">
      <c r="A166" s="188"/>
      <c r="B166" s="223" t="s">
        <v>111</v>
      </c>
      <c r="C166" s="190"/>
      <c r="D166" s="218">
        <f>D108+D117+D155+D164</f>
        <v>499580</v>
      </c>
      <c r="E166" s="190"/>
      <c r="F166" s="218">
        <f>F108+F117+F155+F164</f>
        <v>511343</v>
      </c>
      <c r="G166" s="190"/>
    </row>
    <row r="167" spans="1:7" ht="20.25" customHeight="1" thickTop="1">
      <c r="A167" s="188"/>
      <c r="B167" s="237">
        <f>IF(AND(D81=D166,F81=F166),"","Разлика между актива и пасива!")</f>
      </c>
      <c r="C167" s="190"/>
      <c r="D167" s="56">
        <f>IF(D81=D166,"",D81-D166)</f>
      </c>
      <c r="E167" s="190"/>
      <c r="F167" s="56">
        <f>IF(F81=F166,"",F81-F166)</f>
      </c>
      <c r="G167" s="190"/>
    </row>
    <row r="168" spans="1:7" ht="12.75">
      <c r="A168" s="188"/>
      <c r="B168" s="237">
        <f>IF(AND(D81=D166,F81=F166),"","Сума на актива:")</f>
      </c>
      <c r="C168" s="190"/>
      <c r="D168" s="238">
        <f>IF(D81=D166,"",D81)</f>
      </c>
      <c r="E168" s="190"/>
      <c r="F168" s="238">
        <f>IF(F81=F166,"",F81)</f>
      </c>
      <c r="G168" s="190"/>
    </row>
    <row r="169" spans="1:9" ht="12.75">
      <c r="A169" s="188"/>
      <c r="B169" s="209" t="s">
        <v>18</v>
      </c>
      <c r="C169" s="190"/>
      <c r="D169" s="205"/>
      <c r="E169" s="190"/>
      <c r="F169" s="205"/>
      <c r="G169" s="190"/>
      <c r="I169" s="216"/>
    </row>
    <row r="170" spans="1:7" ht="12.75">
      <c r="A170" s="188"/>
      <c r="B170" s="239">
        <f>НАЧАЛО!O29</f>
        <v>43950</v>
      </c>
      <c r="C170" s="190"/>
      <c r="D170" s="205"/>
      <c r="E170" s="190"/>
      <c r="F170" s="205"/>
      <c r="G170" s="190"/>
    </row>
    <row r="171" spans="1:7" ht="12.75">
      <c r="A171" s="188"/>
      <c r="B171" s="240"/>
      <c r="C171" s="190"/>
      <c r="D171" s="205"/>
      <c r="E171" s="190"/>
      <c r="F171" s="205"/>
      <c r="G171" s="190"/>
    </row>
    <row r="172" spans="1:7" ht="12.75">
      <c r="A172" s="188"/>
      <c r="B172" s="240" t="s">
        <v>143</v>
      </c>
      <c r="C172" s="190"/>
      <c r="D172" s="205"/>
      <c r="E172" s="190"/>
      <c r="F172" s="205"/>
      <c r="G172" s="190"/>
    </row>
    <row r="173" spans="1:7" ht="12.75">
      <c r="A173" s="188"/>
      <c r="B173" s="240" t="str">
        <f>НАЧАЛО!O34</f>
        <v>Олга Алексиева Стоичкова</v>
      </c>
      <c r="C173" s="190"/>
      <c r="D173" s="205"/>
      <c r="E173" s="190"/>
      <c r="F173" s="205"/>
      <c r="G173" s="190"/>
    </row>
    <row r="174" spans="1:7" ht="12.75">
      <c r="A174" s="188"/>
      <c r="B174" s="240"/>
      <c r="C174" s="190"/>
      <c r="D174" s="205"/>
      <c r="E174" s="205"/>
      <c r="F174" s="205"/>
      <c r="G174" s="190"/>
    </row>
    <row r="175" spans="1:7" ht="12.75">
      <c r="A175" s="188"/>
      <c r="B175" s="240" t="s">
        <v>177</v>
      </c>
      <c r="C175" s="190"/>
      <c r="D175" s="205"/>
      <c r="E175" s="205"/>
      <c r="F175" s="205"/>
      <c r="G175" s="190"/>
    </row>
    <row r="176" spans="1:7" ht="12.75">
      <c r="A176" s="188"/>
      <c r="B176" s="191" t="str">
        <f>НАЧАЛО!O32</f>
        <v>Стоян Фьодоров Беличев</v>
      </c>
      <c r="C176" s="190"/>
      <c r="D176" s="205"/>
      <c r="E176" s="205"/>
      <c r="F176" s="205"/>
      <c r="G176" s="190"/>
    </row>
    <row r="177" spans="1:7" ht="12.75">
      <c r="A177" s="188"/>
      <c r="B177" s="240"/>
      <c r="C177" s="190"/>
      <c r="D177" s="205"/>
      <c r="E177" s="205"/>
      <c r="F177" s="205"/>
      <c r="G177" s="190"/>
    </row>
    <row r="178" spans="1:7" ht="12.75">
      <c r="A178" s="188"/>
      <c r="B178" s="240" t="s">
        <v>8</v>
      </c>
      <c r="C178" s="190"/>
      <c r="D178" s="205"/>
      <c r="E178" s="205"/>
      <c r="F178" s="205"/>
      <c r="G178" s="190"/>
    </row>
    <row r="179" spans="1:7" ht="12.75">
      <c r="A179" s="188"/>
      <c r="B179" s="209">
        <f>НАЧАЛО!O$36</f>
        <v>0</v>
      </c>
      <c r="C179" s="190"/>
      <c r="D179" s="205"/>
      <c r="E179" s="205"/>
      <c r="F179" s="205"/>
      <c r="G179" s="190"/>
    </row>
  </sheetData>
  <sheetProtection/>
  <conditionalFormatting sqref="B170:B175 B177:B178">
    <cfRule type="expression" priority="7" dxfId="0" stopIfTrue="1">
      <formula>$X$447&lt;&gt;$CT$8</formula>
    </cfRule>
    <cfRule type="expression" priority="8" dxfId="0" stopIfTrue="1">
      <formula>#REF!&lt;&gt;$CT$9</formula>
    </cfRule>
    <cfRule type="expression" priority="9" dxfId="0" stopIfTrue="1">
      <formula>$X$485&lt;&gt;$CT$10</formula>
    </cfRule>
  </conditionalFormatting>
  <printOptions horizontalCentered="1"/>
  <pageMargins left="0.7480314960629921" right="0.7480314960629921" top="0.7874015748031497" bottom="0.4330708661417323" header="0.5118110236220472" footer="0.2755905511811024"/>
  <pageSetup fitToHeight="0" fitToWidth="1" horizontalDpi="600" verticalDpi="600" orientation="portrait" paperSize="9" scale="96" r:id="rId1"/>
  <rowBreaks count="1" manualBreakCount="1">
    <brk id="8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9"/>
  <sheetViews>
    <sheetView view="pageBreakPreview" zoomScaleSheetLayoutView="100" zoomScalePageLayoutView="0" workbookViewId="0" topLeftCell="A70">
      <selection activeCell="I28" sqref="I28"/>
    </sheetView>
  </sheetViews>
  <sheetFormatPr defaultColWidth="9.140625" defaultRowHeight="12.75"/>
  <cols>
    <col min="1" max="1" width="4.140625" style="183" customWidth="1"/>
    <col min="2" max="2" width="66.7109375" style="130" customWidth="1"/>
    <col min="3" max="3" width="1.7109375" style="77" customWidth="1"/>
    <col min="4" max="4" width="17.57421875" style="131" customWidth="1"/>
    <col min="5" max="5" width="1.7109375" style="131" customWidth="1"/>
    <col min="6" max="6" width="17.57421875" style="131" customWidth="1"/>
    <col min="7" max="7" width="14.7109375" style="77" customWidth="1"/>
    <col min="8" max="8" width="16.57421875" style="76" customWidth="1"/>
    <col min="9" max="16384" width="9.140625" style="77" customWidth="1"/>
  </cols>
  <sheetData>
    <row r="1" spans="1:7" ht="14.25">
      <c r="A1" s="133"/>
      <c r="B1" s="72" t="s">
        <v>11</v>
      </c>
      <c r="C1" s="73"/>
      <c r="D1" s="74"/>
      <c r="E1" s="74"/>
      <c r="F1" s="74"/>
      <c r="G1" s="75"/>
    </row>
    <row r="2" spans="1:7" ht="14.25">
      <c r="A2" s="133"/>
      <c r="B2" s="72" t="str">
        <f>CONCATENATE("на ",НАЧАЛО!L18)</f>
        <v>на АВТОМАГИСТРАЛИ ЕАД</v>
      </c>
      <c r="C2" s="73"/>
      <c r="D2" s="74"/>
      <c r="E2" s="74"/>
      <c r="F2" s="74"/>
      <c r="G2" s="75"/>
    </row>
    <row r="3" spans="1:7" ht="14.25">
      <c r="A3" s="133"/>
      <c r="B3" s="72" t="str">
        <f>CONCATENATE("към ",DAY(НАЧАЛО!O27),".",MONTH(НАЧАЛО!O27),".",YEAR(НАЧАЛО!O27)," г.")</f>
        <v>към 31.3.2020 г.</v>
      </c>
      <c r="C3" s="73"/>
      <c r="D3" s="74"/>
      <c r="E3" s="74"/>
      <c r="F3" s="74"/>
      <c r="G3" s="75"/>
    </row>
    <row r="4" spans="1:7" ht="14.25">
      <c r="A4" s="133"/>
      <c r="B4" s="72"/>
      <c r="C4" s="73"/>
      <c r="D4" s="78" t="s">
        <v>78</v>
      </c>
      <c r="E4" s="78"/>
      <c r="F4" s="78" t="s">
        <v>79</v>
      </c>
      <c r="G4" s="75"/>
    </row>
    <row r="5" spans="1:7" ht="14.25">
      <c r="A5" s="133"/>
      <c r="B5" s="79"/>
      <c r="C5" s="73"/>
      <c r="D5" s="80" t="s">
        <v>171</v>
      </c>
      <c r="E5" s="80"/>
      <c r="F5" s="80" t="s">
        <v>171</v>
      </c>
      <c r="G5" s="75"/>
    </row>
    <row r="6" spans="1:7" ht="15" customHeight="1">
      <c r="A6" s="134" t="s">
        <v>41</v>
      </c>
      <c r="B6" s="81" t="s">
        <v>20</v>
      </c>
      <c r="C6" s="82"/>
      <c r="D6" s="74"/>
      <c r="E6" s="74"/>
      <c r="F6" s="74"/>
      <c r="G6" s="75"/>
    </row>
    <row r="7" spans="1:7" ht="14.25">
      <c r="A7" s="182" t="s">
        <v>284</v>
      </c>
      <c r="B7" s="83" t="s">
        <v>127</v>
      </c>
      <c r="C7" s="82"/>
      <c r="D7" s="292"/>
      <c r="E7" s="85"/>
      <c r="F7" s="292"/>
      <c r="G7" s="75"/>
    </row>
    <row r="8" spans="1:8" ht="14.25">
      <c r="A8" s="182" t="s">
        <v>285</v>
      </c>
      <c r="B8" s="83" t="s">
        <v>128</v>
      </c>
      <c r="C8" s="82"/>
      <c r="D8" s="84">
        <f>SUM(D9:D10)</f>
        <v>8859</v>
      </c>
      <c r="E8" s="86"/>
      <c r="F8" s="84">
        <f>SUM(F9:F10)</f>
        <v>5103</v>
      </c>
      <c r="G8" s="87"/>
      <c r="H8" s="88"/>
    </row>
    <row r="9" spans="1:7" ht="14.25">
      <c r="A9" s="182"/>
      <c r="B9" s="89" t="s">
        <v>129</v>
      </c>
      <c r="C9" s="82"/>
      <c r="D9" s="90">
        <v>3950</v>
      </c>
      <c r="E9" s="90"/>
      <c r="F9" s="90">
        <v>3157</v>
      </c>
      <c r="G9" s="75"/>
    </row>
    <row r="10" spans="1:7" ht="14.25">
      <c r="A10" s="182"/>
      <c r="B10" s="89" t="s">
        <v>130</v>
      </c>
      <c r="C10" s="82"/>
      <c r="D10" s="90">
        <v>4909</v>
      </c>
      <c r="E10" s="90"/>
      <c r="F10" s="90">
        <v>1946</v>
      </c>
      <c r="G10" s="75"/>
    </row>
    <row r="11" spans="1:7" ht="14.25">
      <c r="A11" s="182" t="s">
        <v>286</v>
      </c>
      <c r="B11" s="83" t="s">
        <v>131</v>
      </c>
      <c r="C11" s="82"/>
      <c r="D11" s="84">
        <f>D12+D13</f>
        <v>2237</v>
      </c>
      <c r="E11" s="90"/>
      <c r="F11" s="84">
        <f>SUM(F12:F13)</f>
        <v>1663</v>
      </c>
      <c r="G11" s="75"/>
    </row>
    <row r="12" spans="1:7" ht="14.25">
      <c r="A12" s="182"/>
      <c r="B12" s="89" t="s">
        <v>132</v>
      </c>
      <c r="C12" s="82"/>
      <c r="D12" s="90">
        <v>1863</v>
      </c>
      <c r="E12" s="90"/>
      <c r="F12" s="90">
        <v>1398</v>
      </c>
      <c r="G12" s="75"/>
    </row>
    <row r="13" spans="1:7" ht="14.25">
      <c r="A13" s="182"/>
      <c r="B13" s="89" t="s">
        <v>133</v>
      </c>
      <c r="C13" s="82"/>
      <c r="D13" s="91">
        <v>374</v>
      </c>
      <c r="E13" s="91"/>
      <c r="F13" s="91">
        <v>265</v>
      </c>
      <c r="G13" s="75"/>
    </row>
    <row r="14" spans="1:7" ht="14.25">
      <c r="A14" s="182"/>
      <c r="B14" s="92" t="s">
        <v>22</v>
      </c>
      <c r="C14" s="82"/>
      <c r="D14" s="91"/>
      <c r="E14" s="91"/>
      <c r="F14" s="91"/>
      <c r="G14" s="75"/>
    </row>
    <row r="15" spans="1:7" ht="14.25">
      <c r="A15" s="182" t="s">
        <v>287</v>
      </c>
      <c r="B15" s="93" t="s">
        <v>134</v>
      </c>
      <c r="C15" s="82"/>
      <c r="D15" s="94">
        <f>D16+D19</f>
        <v>624</v>
      </c>
      <c r="E15" s="91"/>
      <c r="F15" s="94">
        <f>F16+F19</f>
        <v>364</v>
      </c>
      <c r="G15" s="75"/>
    </row>
    <row r="16" spans="1:7" ht="28.5">
      <c r="A16" s="182"/>
      <c r="B16" s="89" t="s">
        <v>296</v>
      </c>
      <c r="C16" s="82"/>
      <c r="D16" s="91">
        <v>624</v>
      </c>
      <c r="E16" s="91"/>
      <c r="F16" s="91">
        <v>364</v>
      </c>
      <c r="G16" s="75"/>
    </row>
    <row r="17" spans="1:7" ht="14.25">
      <c r="A17" s="182"/>
      <c r="B17" s="92" t="s">
        <v>135</v>
      </c>
      <c r="C17" s="82"/>
      <c r="D17" s="91">
        <v>624</v>
      </c>
      <c r="E17" s="91"/>
      <c r="F17" s="91">
        <v>364</v>
      </c>
      <c r="G17" s="75"/>
    </row>
    <row r="18" spans="1:7" ht="14.25">
      <c r="A18" s="182"/>
      <c r="B18" s="92" t="s">
        <v>136</v>
      </c>
      <c r="C18" s="82"/>
      <c r="D18" s="91"/>
      <c r="E18" s="91"/>
      <c r="F18" s="91"/>
      <c r="G18" s="75"/>
    </row>
    <row r="19" spans="1:7" ht="14.25">
      <c r="A19" s="182"/>
      <c r="B19" s="89" t="s">
        <v>297</v>
      </c>
      <c r="C19" s="82"/>
      <c r="D19" s="91"/>
      <c r="E19" s="91"/>
      <c r="F19" s="91"/>
      <c r="G19" s="75"/>
    </row>
    <row r="20" spans="1:7" ht="14.25">
      <c r="A20" s="182" t="s">
        <v>288</v>
      </c>
      <c r="B20" s="93" t="s">
        <v>137</v>
      </c>
      <c r="C20" s="82"/>
      <c r="D20" s="94">
        <v>129</v>
      </c>
      <c r="E20" s="91"/>
      <c r="F20" s="94">
        <v>120</v>
      </c>
      <c r="G20" s="75"/>
    </row>
    <row r="21" spans="1:7" ht="14.25">
      <c r="A21" s="182"/>
      <c r="B21" s="95" t="s">
        <v>298</v>
      </c>
      <c r="C21" s="82"/>
      <c r="D21" s="91"/>
      <c r="E21" s="91"/>
      <c r="F21" s="91">
        <v>12</v>
      </c>
      <c r="G21" s="75"/>
    </row>
    <row r="22" spans="1:7" ht="14.25">
      <c r="A22" s="182"/>
      <c r="B22" s="92" t="s">
        <v>138</v>
      </c>
      <c r="C22" s="82"/>
      <c r="D22" s="91"/>
      <c r="E22" s="91"/>
      <c r="F22" s="91"/>
      <c r="G22" s="75"/>
    </row>
    <row r="23" spans="1:7" ht="12" customHeight="1">
      <c r="A23" s="182"/>
      <c r="B23" s="96"/>
      <c r="C23" s="82"/>
      <c r="D23" s="97"/>
      <c r="E23" s="91"/>
      <c r="F23" s="97"/>
      <c r="G23" s="75"/>
    </row>
    <row r="24" spans="1:7" ht="15" customHeight="1">
      <c r="A24" s="182"/>
      <c r="B24" s="98" t="s">
        <v>139</v>
      </c>
      <c r="C24" s="82"/>
      <c r="D24" s="99">
        <f>D7+D8+D11+D15+D20</f>
        <v>11849</v>
      </c>
      <c r="E24" s="91"/>
      <c r="F24" s="99">
        <f>F7+F8+F11+F15+F20</f>
        <v>7250</v>
      </c>
      <c r="G24" s="75"/>
    </row>
    <row r="25" spans="1:7" ht="6" customHeight="1">
      <c r="A25" s="182"/>
      <c r="B25" s="81"/>
      <c r="C25" s="82"/>
      <c r="D25" s="91"/>
      <c r="E25" s="91"/>
      <c r="F25" s="91"/>
      <c r="G25" s="75"/>
    </row>
    <row r="26" spans="1:7" ht="30" customHeight="1">
      <c r="A26" s="182" t="s">
        <v>289</v>
      </c>
      <c r="B26" s="100" t="s">
        <v>299</v>
      </c>
      <c r="C26" s="82"/>
      <c r="D26" s="101"/>
      <c r="E26" s="85"/>
      <c r="F26" s="101"/>
      <c r="G26" s="75"/>
    </row>
    <row r="27" spans="1:7" ht="15" customHeight="1">
      <c r="A27" s="182"/>
      <c r="B27" s="92" t="s">
        <v>315</v>
      </c>
      <c r="C27" s="82"/>
      <c r="D27" s="90"/>
      <c r="E27" s="90"/>
      <c r="F27" s="90"/>
      <c r="G27" s="75"/>
    </row>
    <row r="28" spans="1:9" ht="14.25">
      <c r="A28" s="182" t="s">
        <v>290</v>
      </c>
      <c r="B28" s="83" t="s">
        <v>300</v>
      </c>
      <c r="C28" s="82"/>
      <c r="D28" s="84">
        <v>297</v>
      </c>
      <c r="E28" s="90"/>
      <c r="F28" s="84">
        <v>195</v>
      </c>
      <c r="G28" s="75"/>
      <c r="I28" s="76"/>
    </row>
    <row r="29" spans="1:7" ht="14.25">
      <c r="A29" s="182"/>
      <c r="B29" s="92" t="s">
        <v>140</v>
      </c>
      <c r="C29" s="82"/>
      <c r="D29" s="90"/>
      <c r="E29" s="90"/>
      <c r="F29" s="90"/>
      <c r="G29" s="75"/>
    </row>
    <row r="30" spans="1:7" ht="14.25">
      <c r="A30" s="182"/>
      <c r="B30" s="92" t="s">
        <v>23</v>
      </c>
      <c r="C30" s="82"/>
      <c r="D30" s="90"/>
      <c r="E30" s="90"/>
      <c r="F30" s="90"/>
      <c r="G30" s="75"/>
    </row>
    <row r="31" spans="1:7" ht="6" customHeight="1">
      <c r="A31" s="182"/>
      <c r="B31" s="96"/>
      <c r="C31" s="82"/>
      <c r="D31" s="97"/>
      <c r="E31" s="91"/>
      <c r="F31" s="97"/>
      <c r="G31" s="75"/>
    </row>
    <row r="32" spans="1:7" ht="15" customHeight="1">
      <c r="A32" s="182"/>
      <c r="B32" s="98" t="s">
        <v>112</v>
      </c>
      <c r="C32" s="82"/>
      <c r="D32" s="99">
        <f>D26+D28</f>
        <v>297</v>
      </c>
      <c r="E32" s="91"/>
      <c r="F32" s="99">
        <f>F26+F28</f>
        <v>195</v>
      </c>
      <c r="G32" s="75"/>
    </row>
    <row r="33" spans="1:7" ht="6" customHeight="1">
      <c r="A33" s="182"/>
      <c r="B33" s="102"/>
      <c r="C33" s="82"/>
      <c r="D33" s="103"/>
      <c r="E33" s="91"/>
      <c r="F33" s="103"/>
      <c r="G33" s="75"/>
    </row>
    <row r="34" spans="1:7" ht="15" customHeight="1" thickBot="1">
      <c r="A34" s="182" t="s">
        <v>291</v>
      </c>
      <c r="B34" s="104" t="s">
        <v>113</v>
      </c>
      <c r="C34" s="82"/>
      <c r="D34" s="105">
        <f>IF((D63+D74-D24-D32)&gt;0,D63+D74-D24-D32,0)</f>
        <v>382</v>
      </c>
      <c r="E34" s="85"/>
      <c r="F34" s="105">
        <f>IF((F63+F74-F24-F32)&gt;0,F63+F74-F24-F32,0)</f>
        <v>486</v>
      </c>
      <c r="G34" s="75"/>
    </row>
    <row r="35" spans="1:7" ht="6" customHeight="1">
      <c r="A35" s="182"/>
      <c r="B35" s="96"/>
      <c r="C35" s="82"/>
      <c r="D35" s="97"/>
      <c r="E35" s="91"/>
      <c r="F35" s="97"/>
      <c r="G35" s="75"/>
    </row>
    <row r="36" spans="1:7" ht="15" customHeight="1">
      <c r="A36" s="182" t="s">
        <v>292</v>
      </c>
      <c r="B36" s="98" t="s">
        <v>114</v>
      </c>
      <c r="C36" s="82"/>
      <c r="D36" s="99"/>
      <c r="E36" s="90"/>
      <c r="F36" s="99"/>
      <c r="G36" s="75"/>
    </row>
    <row r="37" spans="1:7" ht="6" customHeight="1">
      <c r="A37" s="182"/>
      <c r="B37" s="96"/>
      <c r="C37" s="82"/>
      <c r="D37" s="106"/>
      <c r="E37" s="90"/>
      <c r="F37" s="106"/>
      <c r="G37" s="75"/>
    </row>
    <row r="38" spans="1:7" ht="15" customHeight="1" thickBot="1">
      <c r="A38" s="182"/>
      <c r="B38" s="107" t="s">
        <v>115</v>
      </c>
      <c r="C38" s="82"/>
      <c r="D38" s="108">
        <f>D24+D32+D36</f>
        <v>12146</v>
      </c>
      <c r="E38" s="91"/>
      <c r="F38" s="108">
        <f>F24+F32+F36</f>
        <v>7445</v>
      </c>
      <c r="G38" s="75"/>
    </row>
    <row r="39" spans="1:7" ht="6.75" customHeight="1" thickTop="1">
      <c r="A39" s="182"/>
      <c r="B39" s="81"/>
      <c r="C39" s="82"/>
      <c r="D39" s="103"/>
      <c r="E39" s="91"/>
      <c r="F39" s="103"/>
      <c r="G39" s="75"/>
    </row>
    <row r="40" spans="1:7" ht="15" customHeight="1" thickBot="1">
      <c r="A40" s="182" t="s">
        <v>293</v>
      </c>
      <c r="B40" s="104" t="s">
        <v>116</v>
      </c>
      <c r="C40" s="82"/>
      <c r="D40" s="109">
        <f>IF(D80&gt;D38,D80-D38,0)</f>
        <v>382</v>
      </c>
      <c r="E40" s="91"/>
      <c r="F40" s="109">
        <f>IF(F80&gt;F38,F80-F38,0)</f>
        <v>486</v>
      </c>
      <c r="G40" s="75"/>
    </row>
    <row r="41" spans="1:7" ht="6" customHeight="1">
      <c r="A41" s="182"/>
      <c r="B41" s="81"/>
      <c r="C41" s="82"/>
      <c r="D41" s="103"/>
      <c r="E41" s="91"/>
      <c r="F41" s="103"/>
      <c r="G41" s="75"/>
    </row>
    <row r="42" spans="1:7" ht="15" customHeight="1">
      <c r="A42" s="182" t="s">
        <v>294</v>
      </c>
      <c r="B42" s="110" t="s">
        <v>117</v>
      </c>
      <c r="C42" s="82"/>
      <c r="D42" s="295"/>
      <c r="E42" s="296"/>
      <c r="F42" s="295"/>
      <c r="G42" s="75"/>
    </row>
    <row r="43" spans="1:7" ht="6" customHeight="1">
      <c r="A43" s="182"/>
      <c r="B43" s="81"/>
      <c r="C43" s="82"/>
      <c r="D43" s="103"/>
      <c r="E43" s="91"/>
      <c r="F43" s="103"/>
      <c r="G43" s="75"/>
    </row>
    <row r="44" spans="1:7" ht="15" customHeight="1">
      <c r="A44" s="182" t="s">
        <v>295</v>
      </c>
      <c r="B44" s="110" t="s">
        <v>216</v>
      </c>
      <c r="C44" s="82"/>
      <c r="D44" s="99"/>
      <c r="E44" s="90"/>
      <c r="F44" s="99"/>
      <c r="G44" s="75"/>
    </row>
    <row r="45" spans="1:7" ht="6" customHeight="1">
      <c r="A45" s="182"/>
      <c r="B45" s="81"/>
      <c r="C45" s="82"/>
      <c r="D45" s="103"/>
      <c r="E45" s="91"/>
      <c r="F45" s="103"/>
      <c r="G45" s="75"/>
    </row>
    <row r="46" spans="1:7" ht="15" customHeight="1" thickBot="1">
      <c r="A46" s="182" t="s">
        <v>327</v>
      </c>
      <c r="B46" s="111" t="s">
        <v>118</v>
      </c>
      <c r="C46" s="112"/>
      <c r="D46" s="113">
        <f>IF(D40-D42-D44&lt;0,0,D40-D42-D44)</f>
        <v>382</v>
      </c>
      <c r="E46" s="91"/>
      <c r="F46" s="113">
        <f>IF(F40-F42-F44&lt;0,0,F40-F42-F44)</f>
        <v>486</v>
      </c>
      <c r="G46" s="75"/>
    </row>
    <row r="47" spans="1:7" ht="6" customHeight="1">
      <c r="A47" s="182"/>
      <c r="B47" s="81"/>
      <c r="C47" s="82"/>
      <c r="D47" s="97"/>
      <c r="E47" s="91"/>
      <c r="F47" s="97"/>
      <c r="G47" s="75"/>
    </row>
    <row r="48" spans="1:7" ht="15" customHeight="1" thickBot="1">
      <c r="A48" s="182"/>
      <c r="B48" s="107" t="s">
        <v>119</v>
      </c>
      <c r="C48" s="82"/>
      <c r="D48" s="108">
        <f>D38+D42+D44+D46</f>
        <v>12528</v>
      </c>
      <c r="E48" s="91"/>
      <c r="F48" s="108">
        <f>F38+F42+F44+F46</f>
        <v>7931</v>
      </c>
      <c r="G48" s="75"/>
    </row>
    <row r="49" spans="1:7" ht="15" thickTop="1">
      <c r="A49" s="133"/>
      <c r="B49" s="114"/>
      <c r="C49" s="112"/>
      <c r="D49" s="91"/>
      <c r="E49" s="91"/>
      <c r="F49" s="91"/>
      <c r="G49" s="75"/>
    </row>
    <row r="50" spans="1:7" ht="14.25">
      <c r="A50" s="133"/>
      <c r="B50" s="114"/>
      <c r="C50" s="112"/>
      <c r="D50" s="91"/>
      <c r="E50" s="91"/>
      <c r="F50" s="91"/>
      <c r="G50" s="75"/>
    </row>
    <row r="51" spans="1:7" ht="14.25">
      <c r="A51" s="133"/>
      <c r="B51" s="114"/>
      <c r="C51" s="112"/>
      <c r="D51" s="115" t="s">
        <v>78</v>
      </c>
      <c r="E51" s="115"/>
      <c r="F51" s="115" t="s">
        <v>79</v>
      </c>
      <c r="G51" s="75"/>
    </row>
    <row r="52" spans="1:7" ht="14.25">
      <c r="A52" s="133"/>
      <c r="B52" s="89"/>
      <c r="C52" s="116"/>
      <c r="D52" s="117" t="s">
        <v>171</v>
      </c>
      <c r="E52" s="117"/>
      <c r="F52" s="117" t="s">
        <v>171</v>
      </c>
      <c r="G52" s="75"/>
    </row>
    <row r="53" spans="1:7" ht="14.25">
      <c r="A53" s="134" t="s">
        <v>43</v>
      </c>
      <c r="B53" s="81" t="s">
        <v>21</v>
      </c>
      <c r="C53" s="116"/>
      <c r="D53" s="91"/>
      <c r="E53" s="91"/>
      <c r="F53" s="91"/>
      <c r="G53" s="75"/>
    </row>
    <row r="54" spans="1:7" ht="14.25">
      <c r="A54" s="182" t="s">
        <v>284</v>
      </c>
      <c r="B54" s="83" t="s">
        <v>217</v>
      </c>
      <c r="C54" s="116"/>
      <c r="D54" s="118">
        <f>SUM(D55:D57)</f>
        <v>5415</v>
      </c>
      <c r="E54" s="85"/>
      <c r="F54" s="118">
        <f>SUM(F55:F57)</f>
        <v>4991</v>
      </c>
      <c r="G54" s="75"/>
    </row>
    <row r="55" spans="1:7" ht="14.25">
      <c r="A55" s="182"/>
      <c r="B55" s="89" t="s">
        <v>120</v>
      </c>
      <c r="C55" s="116"/>
      <c r="D55" s="90"/>
      <c r="E55" s="90"/>
      <c r="F55" s="90"/>
      <c r="G55" s="75"/>
    </row>
    <row r="56" spans="1:7" ht="14.25">
      <c r="A56" s="182"/>
      <c r="B56" s="89" t="s">
        <v>121</v>
      </c>
      <c r="C56" s="116"/>
      <c r="D56" s="90"/>
      <c r="E56" s="90"/>
      <c r="F56" s="90"/>
      <c r="G56" s="75"/>
    </row>
    <row r="57" spans="1:7" ht="14.25">
      <c r="A57" s="182"/>
      <c r="B57" s="89" t="s">
        <v>39</v>
      </c>
      <c r="C57" s="116"/>
      <c r="D57" s="90">
        <v>5415</v>
      </c>
      <c r="E57" s="90"/>
      <c r="F57" s="90">
        <v>4991</v>
      </c>
      <c r="G57" s="75"/>
    </row>
    <row r="58" spans="1:7" ht="14.25">
      <c r="A58" s="182" t="s">
        <v>285</v>
      </c>
      <c r="B58" s="83" t="s">
        <v>38</v>
      </c>
      <c r="C58" s="116"/>
      <c r="D58" s="118">
        <v>6759</v>
      </c>
      <c r="E58" s="85"/>
      <c r="F58" s="118">
        <v>2745</v>
      </c>
      <c r="G58" s="75"/>
    </row>
    <row r="59" spans="1:7" ht="14.25">
      <c r="A59" s="182" t="s">
        <v>286</v>
      </c>
      <c r="B59" s="83" t="s">
        <v>218</v>
      </c>
      <c r="C59" s="116"/>
      <c r="D59" s="118"/>
      <c r="E59" s="85"/>
      <c r="F59" s="118"/>
      <c r="G59" s="75"/>
    </row>
    <row r="60" spans="1:7" ht="14.25">
      <c r="A60" s="182" t="s">
        <v>287</v>
      </c>
      <c r="B60" s="83" t="s">
        <v>141</v>
      </c>
      <c r="C60" s="116"/>
      <c r="D60" s="118">
        <v>354</v>
      </c>
      <c r="E60" s="85"/>
      <c r="F60" s="118">
        <v>195</v>
      </c>
      <c r="G60" s="75"/>
    </row>
    <row r="61" spans="1:7" ht="14.25">
      <c r="A61" s="182"/>
      <c r="B61" s="92" t="s">
        <v>142</v>
      </c>
      <c r="C61" s="116"/>
      <c r="D61" s="90"/>
      <c r="E61" s="90"/>
      <c r="F61" s="90"/>
      <c r="G61" s="75"/>
    </row>
    <row r="62" spans="1:7" ht="6" customHeight="1">
      <c r="A62" s="182"/>
      <c r="B62" s="96"/>
      <c r="C62" s="116"/>
      <c r="D62" s="97"/>
      <c r="E62" s="91"/>
      <c r="F62" s="97"/>
      <c r="G62" s="75"/>
    </row>
    <row r="63" spans="1:8" ht="14.25">
      <c r="A63" s="182"/>
      <c r="B63" s="98" t="s">
        <v>33</v>
      </c>
      <c r="C63" s="116"/>
      <c r="D63" s="99">
        <f>D54+D58+D59+D60</f>
        <v>12528</v>
      </c>
      <c r="E63" s="91"/>
      <c r="F63" s="99">
        <f>F54+F58+F59+F60</f>
        <v>7931</v>
      </c>
      <c r="G63" s="75"/>
      <c r="H63" s="291"/>
    </row>
    <row r="64" spans="1:7" ht="6" customHeight="1">
      <c r="A64" s="182"/>
      <c r="B64" s="96"/>
      <c r="C64" s="116"/>
      <c r="D64" s="97"/>
      <c r="E64" s="91"/>
      <c r="F64" s="97"/>
      <c r="G64" s="75"/>
    </row>
    <row r="65" spans="1:7" ht="28.5">
      <c r="A65" s="182" t="s">
        <v>288</v>
      </c>
      <c r="B65" s="83" t="s">
        <v>301</v>
      </c>
      <c r="C65" s="116"/>
      <c r="D65" s="119"/>
      <c r="E65" s="90"/>
      <c r="F65" s="119"/>
      <c r="G65" s="75"/>
    </row>
    <row r="66" spans="1:7" ht="14.25">
      <c r="A66" s="182"/>
      <c r="B66" s="92" t="s">
        <v>36</v>
      </c>
      <c r="C66" s="116"/>
      <c r="D66" s="90"/>
      <c r="E66" s="90"/>
      <c r="F66" s="90"/>
      <c r="G66" s="75"/>
    </row>
    <row r="67" spans="1:7" ht="28.5">
      <c r="A67" s="182" t="s">
        <v>289</v>
      </c>
      <c r="B67" s="83" t="s">
        <v>302</v>
      </c>
      <c r="C67" s="116"/>
      <c r="D67" s="118"/>
      <c r="E67" s="85"/>
      <c r="F67" s="118"/>
      <c r="G67" s="75"/>
    </row>
    <row r="68" spans="1:7" ht="14.25">
      <c r="A68" s="182"/>
      <c r="B68" s="92" t="s">
        <v>35</v>
      </c>
      <c r="C68" s="116"/>
      <c r="D68" s="90"/>
      <c r="E68" s="90"/>
      <c r="F68" s="90"/>
      <c r="G68" s="75"/>
    </row>
    <row r="69" spans="1:7" ht="14.25">
      <c r="A69" s="182" t="s">
        <v>290</v>
      </c>
      <c r="B69" s="83" t="s">
        <v>303</v>
      </c>
      <c r="C69" s="116"/>
      <c r="D69" s="84"/>
      <c r="E69" s="90"/>
      <c r="F69" s="84"/>
      <c r="G69" s="75"/>
    </row>
    <row r="70" spans="1:7" ht="14.25">
      <c r="A70" s="182"/>
      <c r="B70" s="95" t="s">
        <v>34</v>
      </c>
      <c r="C70" s="116"/>
      <c r="D70" s="90"/>
      <c r="E70" s="90"/>
      <c r="F70" s="90"/>
      <c r="G70" s="75"/>
    </row>
    <row r="71" spans="1:7" ht="14.25">
      <c r="A71" s="182"/>
      <c r="B71" s="92" t="s">
        <v>219</v>
      </c>
      <c r="C71" s="116"/>
      <c r="D71" s="90"/>
      <c r="E71" s="90"/>
      <c r="F71" s="90"/>
      <c r="G71" s="75"/>
    </row>
    <row r="72" spans="1:7" ht="14.25">
      <c r="A72" s="182"/>
      <c r="B72" s="92" t="s">
        <v>220</v>
      </c>
      <c r="C72" s="116"/>
      <c r="D72" s="90"/>
      <c r="E72" s="90"/>
      <c r="F72" s="90"/>
      <c r="G72" s="75"/>
    </row>
    <row r="73" spans="1:7" ht="6" customHeight="1">
      <c r="A73" s="182"/>
      <c r="B73" s="96"/>
      <c r="C73" s="116"/>
      <c r="D73" s="97"/>
      <c r="E73" s="91"/>
      <c r="F73" s="97"/>
      <c r="G73" s="75"/>
    </row>
    <row r="74" spans="1:7" ht="14.25">
      <c r="A74" s="182"/>
      <c r="B74" s="98" t="s">
        <v>122</v>
      </c>
      <c r="C74" s="116"/>
      <c r="D74" s="99">
        <f>D65+D67+D69</f>
        <v>0</v>
      </c>
      <c r="E74" s="91"/>
      <c r="F74" s="99">
        <f>F65+F67+F69</f>
        <v>0</v>
      </c>
      <c r="G74" s="75"/>
    </row>
    <row r="75" spans="1:7" ht="6" customHeight="1">
      <c r="A75" s="182"/>
      <c r="B75" s="96"/>
      <c r="C75" s="116"/>
      <c r="D75" s="103"/>
      <c r="E75" s="91"/>
      <c r="F75" s="103"/>
      <c r="G75" s="75"/>
    </row>
    <row r="76" spans="1:7" ht="15" thickBot="1">
      <c r="A76" s="182" t="s">
        <v>291</v>
      </c>
      <c r="B76" s="104" t="s">
        <v>37</v>
      </c>
      <c r="C76" s="82"/>
      <c r="D76" s="109">
        <f>IF((D63+D74-D24-D32)&lt;0,D24+D32-D63-D74,0)</f>
        <v>0</v>
      </c>
      <c r="E76" s="91"/>
      <c r="F76" s="109">
        <f>IF((F63+F74-F24-F32)&lt;0,F24+F32-F63-F74,0)</f>
        <v>0</v>
      </c>
      <c r="G76" s="75"/>
    </row>
    <row r="77" spans="1:7" ht="6" customHeight="1">
      <c r="A77" s="182"/>
      <c r="B77" s="81"/>
      <c r="C77" s="82"/>
      <c r="D77" s="103"/>
      <c r="E77" s="91"/>
      <c r="F77" s="103"/>
      <c r="G77" s="75"/>
    </row>
    <row r="78" spans="1:7" ht="14.25">
      <c r="A78" s="182" t="s">
        <v>292</v>
      </c>
      <c r="B78" s="98" t="s">
        <v>24</v>
      </c>
      <c r="C78" s="120"/>
      <c r="D78" s="99"/>
      <c r="E78" s="90"/>
      <c r="F78" s="99"/>
      <c r="G78" s="75"/>
    </row>
    <row r="79" spans="1:7" ht="6" customHeight="1">
      <c r="A79" s="182"/>
      <c r="B79" s="96"/>
      <c r="C79" s="120"/>
      <c r="D79" s="106"/>
      <c r="E79" s="90"/>
      <c r="F79" s="106"/>
      <c r="G79" s="75"/>
    </row>
    <row r="80" spans="1:7" ht="15" thickBot="1">
      <c r="A80" s="182"/>
      <c r="B80" s="107" t="s">
        <v>123</v>
      </c>
      <c r="C80" s="82"/>
      <c r="D80" s="108">
        <f>D63+D74+D78</f>
        <v>12528</v>
      </c>
      <c r="E80" s="91"/>
      <c r="F80" s="108">
        <f>F63+F74+F78</f>
        <v>7931</v>
      </c>
      <c r="G80" s="75"/>
    </row>
    <row r="81" spans="1:7" ht="6" customHeight="1" thickTop="1">
      <c r="A81" s="182"/>
      <c r="B81" s="81"/>
      <c r="C81" s="82"/>
      <c r="D81" s="103"/>
      <c r="E81" s="91"/>
      <c r="F81" s="103"/>
      <c r="G81" s="75"/>
    </row>
    <row r="82" spans="1:7" ht="15" thickBot="1">
      <c r="A82" s="182" t="s">
        <v>293</v>
      </c>
      <c r="B82" s="104" t="s">
        <v>124</v>
      </c>
      <c r="C82" s="82"/>
      <c r="D82" s="109">
        <f>IF(D38&gt;D80,D38-D80,0)</f>
        <v>0</v>
      </c>
      <c r="E82" s="91"/>
      <c r="F82" s="109">
        <f>IF(F38&gt;F80,F38-F80,0)</f>
        <v>0</v>
      </c>
      <c r="G82" s="75"/>
    </row>
    <row r="83" spans="1:7" ht="6" customHeight="1">
      <c r="A83" s="182"/>
      <c r="B83" s="81"/>
      <c r="C83" s="82"/>
      <c r="D83" s="103"/>
      <c r="E83" s="91"/>
      <c r="F83" s="103"/>
      <c r="G83" s="75"/>
    </row>
    <row r="84" spans="1:7" ht="15" thickBot="1">
      <c r="A84" s="182" t="s">
        <v>294</v>
      </c>
      <c r="B84" s="104" t="s">
        <v>125</v>
      </c>
      <c r="C84" s="82"/>
      <c r="D84" s="109">
        <f>IF(D38+D42+D44&gt;D80,D38+D42+D44-D80,0)</f>
        <v>0</v>
      </c>
      <c r="E84" s="91"/>
      <c r="F84" s="109">
        <f>IF(F38+F42+F44&gt;F80,F38+F42+F44-F80,0)</f>
        <v>0</v>
      </c>
      <c r="G84" s="75"/>
    </row>
    <row r="85" spans="1:7" ht="6" customHeight="1">
      <c r="A85" s="182"/>
      <c r="B85" s="81"/>
      <c r="C85" s="82"/>
      <c r="D85" s="103"/>
      <c r="E85" s="91"/>
      <c r="F85" s="103"/>
      <c r="G85" s="75"/>
    </row>
    <row r="86" spans="1:7" ht="15" thickBot="1">
      <c r="A86" s="182"/>
      <c r="B86" s="107" t="s">
        <v>119</v>
      </c>
      <c r="C86" s="82"/>
      <c r="D86" s="108">
        <f>D80+D84</f>
        <v>12528</v>
      </c>
      <c r="E86" s="91"/>
      <c r="F86" s="108">
        <f>F80+F84</f>
        <v>7931</v>
      </c>
      <c r="G86" s="75"/>
    </row>
    <row r="87" spans="1:7" ht="15" thickTop="1">
      <c r="A87" s="133"/>
      <c r="B87" s="121"/>
      <c r="C87" s="122"/>
      <c r="D87" s="123"/>
      <c r="E87" s="122"/>
      <c r="F87" s="123"/>
      <c r="G87" s="75"/>
    </row>
    <row r="88" spans="1:7" ht="14.25">
      <c r="A88" s="133"/>
      <c r="B88" s="124"/>
      <c r="C88" s="122"/>
      <c r="D88" s="125"/>
      <c r="E88" s="122"/>
      <c r="F88" s="125"/>
      <c r="G88" s="75"/>
    </row>
    <row r="89" spans="1:7" ht="14.25">
      <c r="A89" s="133"/>
      <c r="B89" s="126" t="s">
        <v>18</v>
      </c>
      <c r="C89" s="82"/>
      <c r="D89" s="127"/>
      <c r="E89" s="127"/>
      <c r="F89" s="127"/>
      <c r="G89" s="75"/>
    </row>
    <row r="90" spans="1:7" ht="14.25">
      <c r="A90" s="133"/>
      <c r="B90" s="128">
        <f>НАЧАЛО!O29</f>
        <v>43950</v>
      </c>
      <c r="C90" s="82"/>
      <c r="D90" s="127"/>
      <c r="E90" s="127"/>
      <c r="F90" s="127"/>
      <c r="G90" s="75"/>
    </row>
    <row r="91" spans="1:7" ht="14.25">
      <c r="A91" s="133"/>
      <c r="B91" s="126"/>
      <c r="C91" s="82"/>
      <c r="D91" s="127"/>
      <c r="E91" s="127"/>
      <c r="F91" s="127"/>
      <c r="G91" s="75"/>
    </row>
    <row r="92" spans="1:7" ht="14.25">
      <c r="A92" s="133"/>
      <c r="B92" s="126" t="s">
        <v>143</v>
      </c>
      <c r="C92" s="82"/>
      <c r="D92" s="127"/>
      <c r="E92" s="127"/>
      <c r="F92" s="127"/>
      <c r="G92" s="75"/>
    </row>
    <row r="93" spans="1:7" ht="14.25">
      <c r="A93" s="133"/>
      <c r="B93" s="126" t="str">
        <f>НАЧАЛО!O34</f>
        <v>Олга Алексиева Стоичкова</v>
      </c>
      <c r="C93" s="82"/>
      <c r="D93" s="127"/>
      <c r="E93" s="127"/>
      <c r="F93" s="127"/>
      <c r="G93" s="75"/>
    </row>
    <row r="94" spans="1:7" ht="14.25">
      <c r="A94" s="133"/>
      <c r="B94" s="126"/>
      <c r="C94" s="82"/>
      <c r="D94" s="127"/>
      <c r="E94" s="127"/>
      <c r="F94" s="127"/>
      <c r="G94" s="75"/>
    </row>
    <row r="95" spans="1:7" ht="14.25">
      <c r="A95" s="133"/>
      <c r="B95" s="126" t="s">
        <v>177</v>
      </c>
      <c r="C95" s="82"/>
      <c r="D95" s="127"/>
      <c r="E95" s="127"/>
      <c r="F95" s="127"/>
      <c r="G95" s="75"/>
    </row>
    <row r="96" spans="1:7" ht="14.25">
      <c r="A96" s="133"/>
      <c r="B96" s="81" t="str">
        <f>НАЧАЛО!O32</f>
        <v>Стоян Фьодоров Беличев</v>
      </c>
      <c r="C96" s="82"/>
      <c r="D96" s="127"/>
      <c r="E96" s="127"/>
      <c r="F96" s="127"/>
      <c r="G96" s="75"/>
    </row>
    <row r="97" spans="1:7" s="29" customFormat="1" ht="14.25">
      <c r="A97" s="133"/>
      <c r="B97" s="81"/>
      <c r="C97" s="122"/>
      <c r="D97" s="129"/>
      <c r="E97" s="129"/>
      <c r="F97" s="129"/>
      <c r="G97" s="122"/>
    </row>
    <row r="98" spans="1:7" s="29" customFormat="1" ht="14.25">
      <c r="A98" s="133"/>
      <c r="B98" s="81" t="s">
        <v>8</v>
      </c>
      <c r="C98" s="122"/>
      <c r="D98" s="129"/>
      <c r="E98" s="129"/>
      <c r="F98" s="129"/>
      <c r="G98" s="122"/>
    </row>
    <row r="99" spans="1:7" s="29" customFormat="1" ht="14.25">
      <c r="A99" s="133"/>
      <c r="B99" s="126">
        <f>НАЧАЛО!O$36</f>
        <v>0</v>
      </c>
      <c r="C99" s="122"/>
      <c r="D99" s="129"/>
      <c r="E99" s="129"/>
      <c r="F99" s="129"/>
      <c r="G99" s="122"/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conditionalFormatting sqref="B97:B98">
    <cfRule type="expression" priority="4" dxfId="0" stopIfTrue="1">
      <formula>$V$447&lt;&gt;$CR$8</formula>
    </cfRule>
    <cfRule type="expression" priority="5" dxfId="0" stopIfTrue="1">
      <formula>#REF!&lt;&gt;$CR$9</formula>
    </cfRule>
    <cfRule type="expression" priority="6" dxfId="0" stopIfTrue="1">
      <formula>$V$485&lt;&gt;$CR$10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0" r:id="rId1"/>
  <rowBreaks count="1" manualBreakCount="1">
    <brk id="5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6"/>
  <sheetViews>
    <sheetView view="pageBreakPreview" zoomScaleSheetLayoutView="100" zoomScalePageLayoutView="0" workbookViewId="0" topLeftCell="A23">
      <selection activeCell="E48" sqref="E48"/>
    </sheetView>
  </sheetViews>
  <sheetFormatPr defaultColWidth="9.140625" defaultRowHeight="12.75"/>
  <cols>
    <col min="1" max="1" width="44.7109375" style="287" customWidth="1"/>
    <col min="2" max="2" width="1.7109375" style="285" customWidth="1"/>
    <col min="3" max="5" width="9.140625" style="286" customWidth="1"/>
    <col min="6" max="6" width="2.28125" style="286" customWidth="1"/>
    <col min="7" max="7" width="7.8515625" style="286" customWidth="1"/>
    <col min="8" max="9" width="9.140625" style="286" customWidth="1"/>
    <col min="10" max="10" width="39.140625" style="249" customWidth="1"/>
    <col min="11" max="11" width="11.28125" style="249" customWidth="1"/>
    <col min="12" max="16384" width="9.140625" style="249" customWidth="1"/>
  </cols>
  <sheetData>
    <row r="1" spans="1:10" s="245" customFormat="1" ht="18" customHeight="1">
      <c r="A1" s="243" t="s">
        <v>227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0" s="245" customFormat="1" ht="18" customHeight="1">
      <c r="A2" s="243" t="str">
        <f>CONCATENATE("на ",НАЧАЛО!L18)</f>
        <v>на АВТОМАГИСТРАЛИ ЕАД</v>
      </c>
      <c r="B2" s="243"/>
      <c r="C2" s="243"/>
      <c r="D2" s="243"/>
      <c r="E2" s="243"/>
      <c r="F2" s="243"/>
      <c r="G2" s="243"/>
      <c r="H2" s="243"/>
      <c r="I2" s="243"/>
      <c r="J2" s="244"/>
    </row>
    <row r="3" spans="1:10" s="245" customFormat="1" ht="18" customHeight="1">
      <c r="A3" s="243" t="str">
        <f>CONCATENATE("за ",,YEAR(НАЧАЛО!O27)," г.")</f>
        <v>за 2020 г.</v>
      </c>
      <c r="B3" s="243"/>
      <c r="C3" s="243"/>
      <c r="D3" s="243"/>
      <c r="E3" s="243"/>
      <c r="F3" s="243"/>
      <c r="G3" s="243"/>
      <c r="H3" s="243"/>
      <c r="I3" s="243"/>
      <c r="J3" s="244"/>
    </row>
    <row r="4" spans="1:10" s="245" customFormat="1" ht="12.75">
      <c r="A4" s="246"/>
      <c r="B4" s="243"/>
      <c r="C4" s="246"/>
      <c r="D4" s="246"/>
      <c r="E4" s="246"/>
      <c r="F4" s="246"/>
      <c r="G4" s="246"/>
      <c r="H4" s="246"/>
      <c r="I4" s="247" t="s">
        <v>171</v>
      </c>
      <c r="J4" s="244"/>
    </row>
    <row r="5" spans="1:10" ht="18.75" customHeight="1">
      <c r="A5" s="320" t="s">
        <v>194</v>
      </c>
      <c r="B5" s="243"/>
      <c r="C5" s="319" t="s">
        <v>199</v>
      </c>
      <c r="D5" s="319"/>
      <c r="E5" s="319"/>
      <c r="F5" s="246"/>
      <c r="G5" s="319" t="s">
        <v>195</v>
      </c>
      <c r="H5" s="319"/>
      <c r="I5" s="319"/>
      <c r="J5" s="248"/>
    </row>
    <row r="6" spans="1:10" ht="34.5" customHeight="1">
      <c r="A6" s="320"/>
      <c r="B6" s="243"/>
      <c r="C6" s="250" t="s">
        <v>196</v>
      </c>
      <c r="D6" s="250" t="s">
        <v>197</v>
      </c>
      <c r="E6" s="250" t="s">
        <v>198</v>
      </c>
      <c r="F6" s="246"/>
      <c r="G6" s="250" t="s">
        <v>196</v>
      </c>
      <c r="H6" s="250" t="s">
        <v>197</v>
      </c>
      <c r="I6" s="250" t="s">
        <v>198</v>
      </c>
      <c r="J6" s="248"/>
    </row>
    <row r="7" spans="1:10" ht="5.25" customHeight="1">
      <c r="A7" s="251"/>
      <c r="B7" s="243"/>
      <c r="C7" s="252"/>
      <c r="D7" s="252"/>
      <c r="E7" s="252"/>
      <c r="F7" s="246"/>
      <c r="G7" s="252"/>
      <c r="H7" s="252"/>
      <c r="I7" s="252"/>
      <c r="J7" s="248"/>
    </row>
    <row r="8" spans="1:10" ht="12.75">
      <c r="A8" s="253" t="s">
        <v>200</v>
      </c>
      <c r="B8" s="243"/>
      <c r="C8" s="254"/>
      <c r="D8" s="254"/>
      <c r="E8" s="254"/>
      <c r="F8" s="255"/>
      <c r="G8" s="254"/>
      <c r="H8" s="254"/>
      <c r="I8" s="254"/>
      <c r="J8" s="248"/>
    </row>
    <row r="9" spans="1:10" ht="12.75">
      <c r="A9" s="256" t="s">
        <v>201</v>
      </c>
      <c r="B9" s="243"/>
      <c r="C9" s="254">
        <v>35191</v>
      </c>
      <c r="D9" s="254">
        <v>34348</v>
      </c>
      <c r="E9" s="254">
        <f aca="true" t="shared" si="0" ref="E9:E16">C9-D9</f>
        <v>843</v>
      </c>
      <c r="F9" s="257"/>
      <c r="G9" s="254">
        <v>37708</v>
      </c>
      <c r="H9" s="254">
        <v>31846</v>
      </c>
      <c r="I9" s="254">
        <f aca="true" t="shared" si="1" ref="I9:I16">G9-H9</f>
        <v>5862</v>
      </c>
      <c r="J9" s="248"/>
    </row>
    <row r="10" spans="1:10" ht="26.25" hidden="1">
      <c r="A10" s="256" t="s">
        <v>304</v>
      </c>
      <c r="B10" s="243"/>
      <c r="C10" s="254"/>
      <c r="D10" s="254"/>
      <c r="E10" s="254">
        <f t="shared" si="0"/>
        <v>0</v>
      </c>
      <c r="F10" s="255"/>
      <c r="G10" s="254"/>
      <c r="H10" s="254"/>
      <c r="I10" s="254">
        <f t="shared" si="1"/>
        <v>0</v>
      </c>
      <c r="J10" s="248"/>
    </row>
    <row r="11" spans="1:10" ht="12.75">
      <c r="A11" s="256" t="s">
        <v>305</v>
      </c>
      <c r="B11" s="243"/>
      <c r="C11" s="254">
        <v>1</v>
      </c>
      <c r="D11" s="254">
        <v>2349</v>
      </c>
      <c r="E11" s="254">
        <f t="shared" si="0"/>
        <v>-2348</v>
      </c>
      <c r="F11" s="257"/>
      <c r="G11" s="254"/>
      <c r="H11" s="254">
        <v>1662</v>
      </c>
      <c r="I11" s="254">
        <f t="shared" si="1"/>
        <v>-1662</v>
      </c>
      <c r="J11" s="248"/>
    </row>
    <row r="12" spans="1:10" s="259" customFormat="1" ht="26.25">
      <c r="A12" s="256" t="s">
        <v>306</v>
      </c>
      <c r="B12" s="243"/>
      <c r="C12" s="254"/>
      <c r="D12" s="254"/>
      <c r="E12" s="254">
        <f t="shared" si="0"/>
        <v>0</v>
      </c>
      <c r="F12" s="255"/>
      <c r="G12" s="254"/>
      <c r="H12" s="254"/>
      <c r="I12" s="254">
        <f t="shared" si="1"/>
        <v>0</v>
      </c>
      <c r="J12" s="258"/>
    </row>
    <row r="13" spans="1:10" s="259" customFormat="1" ht="26.25">
      <c r="A13" s="256" t="s">
        <v>205</v>
      </c>
      <c r="B13" s="243"/>
      <c r="C13" s="254"/>
      <c r="D13" s="254"/>
      <c r="E13" s="254">
        <f t="shared" si="0"/>
        <v>0</v>
      </c>
      <c r="F13" s="257"/>
      <c r="G13" s="254"/>
      <c r="H13" s="254"/>
      <c r="I13" s="254">
        <f t="shared" si="1"/>
        <v>0</v>
      </c>
      <c r="J13" s="258"/>
    </row>
    <row r="14" spans="1:10" s="259" customFormat="1" ht="12.75">
      <c r="A14" s="256" t="s">
        <v>202</v>
      </c>
      <c r="B14" s="243"/>
      <c r="C14" s="254"/>
      <c r="D14" s="254"/>
      <c r="E14" s="254">
        <f t="shared" si="0"/>
        <v>0</v>
      </c>
      <c r="F14" s="255"/>
      <c r="G14" s="254"/>
      <c r="H14" s="254">
        <v>66</v>
      </c>
      <c r="I14" s="254">
        <f t="shared" si="1"/>
        <v>-66</v>
      </c>
      <c r="J14" s="258"/>
    </row>
    <row r="15" spans="1:10" s="259" customFormat="1" ht="12.75">
      <c r="A15" s="256" t="s">
        <v>330</v>
      </c>
      <c r="B15" s="243"/>
      <c r="C15" s="254"/>
      <c r="D15" s="254">
        <v>6549</v>
      </c>
      <c r="E15" s="254">
        <f t="shared" si="0"/>
        <v>-6549</v>
      </c>
      <c r="F15" s="257"/>
      <c r="G15" s="254"/>
      <c r="H15" s="254">
        <v>1568</v>
      </c>
      <c r="I15" s="254">
        <f t="shared" si="1"/>
        <v>-1568</v>
      </c>
      <c r="J15" s="258"/>
    </row>
    <row r="16" spans="1:10" s="259" customFormat="1" ht="12.75">
      <c r="A16" s="260" t="s">
        <v>203</v>
      </c>
      <c r="B16" s="243"/>
      <c r="C16" s="261">
        <v>8</v>
      </c>
      <c r="D16" s="261">
        <v>849</v>
      </c>
      <c r="E16" s="261">
        <f t="shared" si="0"/>
        <v>-841</v>
      </c>
      <c r="F16" s="255"/>
      <c r="G16" s="261">
        <v>11</v>
      </c>
      <c r="H16" s="261">
        <v>1264</v>
      </c>
      <c r="I16" s="261">
        <f t="shared" si="1"/>
        <v>-1253</v>
      </c>
      <c r="J16" s="258"/>
    </row>
    <row r="17" spans="1:10" s="259" customFormat="1" ht="16.5" customHeight="1" thickBot="1">
      <c r="A17" s="262" t="s">
        <v>27</v>
      </c>
      <c r="B17" s="243"/>
      <c r="C17" s="263">
        <f>SUM(C9:C16)</f>
        <v>35200</v>
      </c>
      <c r="D17" s="263">
        <f>SUM(D9:D16)</f>
        <v>44095</v>
      </c>
      <c r="E17" s="264">
        <f>SUM(E9:E16)</f>
        <v>-8895</v>
      </c>
      <c r="F17" s="243"/>
      <c r="G17" s="263">
        <f>SUM(G9:G16)</f>
        <v>37719</v>
      </c>
      <c r="H17" s="263">
        <f>SUM(H9:H16)</f>
        <v>36406</v>
      </c>
      <c r="I17" s="264">
        <f>SUM(I9:I16)</f>
        <v>1313</v>
      </c>
      <c r="J17" s="258"/>
    </row>
    <row r="18" spans="1:10" ht="9" customHeight="1" thickTop="1">
      <c r="A18" s="251"/>
      <c r="B18" s="243"/>
      <c r="C18" s="252"/>
      <c r="D18" s="252"/>
      <c r="E18" s="252"/>
      <c r="F18" s="246"/>
      <c r="G18" s="252"/>
      <c r="H18" s="252"/>
      <c r="I18" s="252"/>
      <c r="J18" s="248"/>
    </row>
    <row r="19" spans="1:10" ht="12.75" customHeight="1">
      <c r="A19" s="253" t="s">
        <v>208</v>
      </c>
      <c r="B19" s="243"/>
      <c r="C19" s="254"/>
      <c r="D19" s="254"/>
      <c r="E19" s="254"/>
      <c r="F19" s="257"/>
      <c r="G19" s="254"/>
      <c r="H19" s="254"/>
      <c r="I19" s="254"/>
      <c r="J19" s="248"/>
    </row>
    <row r="20" spans="1:10" ht="12.75" customHeight="1">
      <c r="A20" s="256" t="s">
        <v>307</v>
      </c>
      <c r="B20" s="243"/>
      <c r="C20" s="254"/>
      <c r="D20" s="254">
        <v>938</v>
      </c>
      <c r="E20" s="254">
        <f>C20-D20</f>
        <v>-938</v>
      </c>
      <c r="F20" s="255"/>
      <c r="G20" s="254"/>
      <c r="H20" s="254">
        <v>315</v>
      </c>
      <c r="I20" s="254">
        <f aca="true" t="shared" si="2" ref="I20:I25">G20-H20</f>
        <v>-315</v>
      </c>
      <c r="J20" s="248"/>
    </row>
    <row r="21" spans="1:10" ht="26.25" hidden="1">
      <c r="A21" s="256" t="s">
        <v>308</v>
      </c>
      <c r="B21" s="243"/>
      <c r="C21" s="254"/>
      <c r="D21" s="254"/>
      <c r="E21" s="254">
        <f>C21-D21</f>
        <v>0</v>
      </c>
      <c r="F21" s="257"/>
      <c r="G21" s="254"/>
      <c r="H21" s="254"/>
      <c r="I21" s="254">
        <f t="shared" si="2"/>
        <v>0</v>
      </c>
      <c r="J21" s="248"/>
    </row>
    <row r="22" spans="1:10" ht="26.25" hidden="1">
      <c r="A22" s="256" t="s">
        <v>306</v>
      </c>
      <c r="B22" s="243"/>
      <c r="C22" s="254"/>
      <c r="D22" s="254"/>
      <c r="E22" s="254">
        <f>C22-D22</f>
        <v>0</v>
      </c>
      <c r="F22" s="255"/>
      <c r="G22" s="254"/>
      <c r="H22" s="254"/>
      <c r="I22" s="254">
        <f t="shared" si="2"/>
        <v>0</v>
      </c>
      <c r="J22" s="248"/>
    </row>
    <row r="23" spans="1:10" ht="16.5" customHeight="1">
      <c r="A23" s="265" t="s">
        <v>204</v>
      </c>
      <c r="B23" s="243"/>
      <c r="C23" s="254"/>
      <c r="D23" s="254"/>
      <c r="E23" s="254">
        <f>C23-D23</f>
        <v>0</v>
      </c>
      <c r="F23" s="255"/>
      <c r="G23" s="254"/>
      <c r="H23" s="254"/>
      <c r="I23" s="254">
        <f t="shared" si="2"/>
        <v>0</v>
      </c>
      <c r="J23" s="248"/>
    </row>
    <row r="24" spans="1:10" ht="12.75" customHeight="1">
      <c r="A24" s="256" t="s">
        <v>205</v>
      </c>
      <c r="B24" s="243"/>
      <c r="C24" s="254"/>
      <c r="D24" s="254"/>
      <c r="E24" s="254">
        <f>C24-D24</f>
        <v>0</v>
      </c>
      <c r="F24" s="255"/>
      <c r="G24" s="254"/>
      <c r="H24" s="254"/>
      <c r="I24" s="254">
        <f t="shared" si="2"/>
        <v>0</v>
      </c>
      <c r="J24" s="248"/>
    </row>
    <row r="25" spans="1:10" ht="18" customHeight="1">
      <c r="A25" s="260" t="s">
        <v>206</v>
      </c>
      <c r="B25" s="243"/>
      <c r="C25" s="261"/>
      <c r="D25" s="261"/>
      <c r="E25" s="254"/>
      <c r="F25" s="257"/>
      <c r="G25" s="261"/>
      <c r="H25" s="261"/>
      <c r="I25" s="254">
        <f t="shared" si="2"/>
        <v>0</v>
      </c>
      <c r="J25" s="248"/>
    </row>
    <row r="26" spans="1:10" ht="32.25" customHeight="1" thickBot="1">
      <c r="A26" s="266" t="s">
        <v>25</v>
      </c>
      <c r="B26" s="243"/>
      <c r="C26" s="264">
        <f>SUM(C20:C25)</f>
        <v>0</v>
      </c>
      <c r="D26" s="264">
        <f>SUM(D20:D25)</f>
        <v>938</v>
      </c>
      <c r="E26" s="264">
        <f>SUM(E20:E25)</f>
        <v>-938</v>
      </c>
      <c r="F26" s="246"/>
      <c r="G26" s="264">
        <f>SUM(G20:G25)</f>
        <v>0</v>
      </c>
      <c r="H26" s="264">
        <f>SUM(H20:H25)</f>
        <v>315</v>
      </c>
      <c r="I26" s="264">
        <f>SUM(I20:I25)</f>
        <v>-315</v>
      </c>
      <c r="J26" s="248"/>
    </row>
    <row r="27" spans="1:10" ht="9" customHeight="1" thickTop="1">
      <c r="A27" s="251"/>
      <c r="B27" s="243"/>
      <c r="C27" s="252"/>
      <c r="D27" s="252"/>
      <c r="E27" s="252"/>
      <c r="F27" s="243"/>
      <c r="G27" s="252"/>
      <c r="H27" s="252"/>
      <c r="I27" s="252"/>
      <c r="J27" s="248"/>
    </row>
    <row r="28" spans="1:10" ht="13.5" customHeight="1">
      <c r="A28" s="253" t="s">
        <v>207</v>
      </c>
      <c r="B28" s="243"/>
      <c r="C28" s="254"/>
      <c r="D28" s="254"/>
      <c r="E28" s="254"/>
      <c r="F28" s="255"/>
      <c r="G28" s="254"/>
      <c r="H28" s="254"/>
      <c r="I28" s="254"/>
      <c r="J28" s="248"/>
    </row>
    <row r="29" spans="1:10" ht="26.25" hidden="1">
      <c r="A29" s="256" t="s">
        <v>209</v>
      </c>
      <c r="B29" s="243"/>
      <c r="C29" s="254"/>
      <c r="D29" s="254"/>
      <c r="E29" s="254">
        <f aca="true" t="shared" si="3" ref="E29:E35">C29-D29</f>
        <v>0</v>
      </c>
      <c r="F29" s="257"/>
      <c r="G29" s="254"/>
      <c r="H29" s="254"/>
      <c r="I29" s="254">
        <f aca="true" t="shared" si="4" ref="I29:I35">G29-H29</f>
        <v>0</v>
      </c>
      <c r="J29" s="248"/>
    </row>
    <row r="30" spans="1:10" ht="27.75" customHeight="1">
      <c r="A30" s="256" t="s">
        <v>210</v>
      </c>
      <c r="B30" s="243"/>
      <c r="C30" s="254"/>
      <c r="D30" s="254"/>
      <c r="E30" s="254">
        <f t="shared" si="3"/>
        <v>0</v>
      </c>
      <c r="F30" s="255"/>
      <c r="G30" s="254"/>
      <c r="H30" s="254"/>
      <c r="I30" s="254">
        <f t="shared" si="4"/>
        <v>0</v>
      </c>
      <c r="J30" s="248"/>
    </row>
    <row r="31" spans="1:10" ht="26.25">
      <c r="A31" s="256" t="s">
        <v>28</v>
      </c>
      <c r="B31" s="243"/>
      <c r="C31" s="254"/>
      <c r="D31" s="254">
        <v>501</v>
      </c>
      <c r="E31" s="254">
        <f t="shared" si="3"/>
        <v>-501</v>
      </c>
      <c r="F31" s="257"/>
      <c r="G31" s="254"/>
      <c r="H31" s="254"/>
      <c r="I31" s="254">
        <f t="shared" si="4"/>
        <v>0</v>
      </c>
      <c r="J31" s="248"/>
    </row>
    <row r="32" spans="1:10" ht="26.25">
      <c r="A32" s="256" t="s">
        <v>309</v>
      </c>
      <c r="B32" s="243"/>
      <c r="C32" s="254"/>
      <c r="D32" s="254">
        <v>1</v>
      </c>
      <c r="E32" s="254">
        <f t="shared" si="3"/>
        <v>-1</v>
      </c>
      <c r="F32" s="255"/>
      <c r="G32" s="254"/>
      <c r="H32" s="254"/>
      <c r="I32" s="254">
        <f t="shared" si="4"/>
        <v>0</v>
      </c>
      <c r="J32" s="248"/>
    </row>
    <row r="33" spans="1:10" ht="15" customHeight="1">
      <c r="A33" s="256" t="s">
        <v>211</v>
      </c>
      <c r="B33" s="243"/>
      <c r="C33" s="254"/>
      <c r="D33" s="254">
        <v>357</v>
      </c>
      <c r="E33" s="254">
        <f t="shared" si="3"/>
        <v>-357</v>
      </c>
      <c r="F33" s="257"/>
      <c r="G33" s="254"/>
      <c r="H33" s="254">
        <v>1307</v>
      </c>
      <c r="I33" s="254">
        <f t="shared" si="4"/>
        <v>-1307</v>
      </c>
      <c r="J33" s="248"/>
    </row>
    <row r="34" spans="1:10" ht="26.25" hidden="1">
      <c r="A34" s="256" t="s">
        <v>205</v>
      </c>
      <c r="B34" s="243"/>
      <c r="C34" s="254"/>
      <c r="D34" s="254"/>
      <c r="E34" s="254">
        <f t="shared" si="3"/>
        <v>0</v>
      </c>
      <c r="F34" s="255"/>
      <c r="G34" s="254"/>
      <c r="H34" s="254"/>
      <c r="I34" s="254">
        <f t="shared" si="4"/>
        <v>0</v>
      </c>
      <c r="J34" s="248"/>
    </row>
    <row r="35" spans="1:10" ht="11.25" customHeight="1">
      <c r="A35" s="260" t="s">
        <v>212</v>
      </c>
      <c r="B35" s="243"/>
      <c r="C35" s="261"/>
      <c r="D35" s="261">
        <v>287</v>
      </c>
      <c r="E35" s="254">
        <f t="shared" si="3"/>
        <v>-287</v>
      </c>
      <c r="F35" s="257"/>
      <c r="G35" s="261"/>
      <c r="H35" s="261">
        <v>1337</v>
      </c>
      <c r="I35" s="254">
        <f t="shared" si="4"/>
        <v>-1337</v>
      </c>
      <c r="J35" s="248"/>
    </row>
    <row r="36" spans="1:10" ht="16.5" customHeight="1" thickBot="1">
      <c r="A36" s="266" t="s">
        <v>26</v>
      </c>
      <c r="B36" s="243"/>
      <c r="C36" s="264">
        <f>SUM(C29:C35)</f>
        <v>0</v>
      </c>
      <c r="D36" s="264">
        <f>SUM(D29:D35)</f>
        <v>1146</v>
      </c>
      <c r="E36" s="264">
        <f>SUM(E29:E35)</f>
        <v>-1146</v>
      </c>
      <c r="F36" s="246"/>
      <c r="G36" s="264">
        <f>SUM(G29:G35)</f>
        <v>0</v>
      </c>
      <c r="H36" s="264">
        <f>SUM(H29:H35)</f>
        <v>2644</v>
      </c>
      <c r="I36" s="264">
        <f>SUM(I29:I35)</f>
        <v>-2644</v>
      </c>
      <c r="J36" s="248"/>
    </row>
    <row r="37" spans="1:10" ht="9" customHeight="1" thickTop="1">
      <c r="A37" s="267"/>
      <c r="B37" s="243"/>
      <c r="C37" s="268"/>
      <c r="D37" s="268"/>
      <c r="E37" s="268"/>
      <c r="F37" s="243"/>
      <c r="G37" s="268"/>
      <c r="H37" s="268"/>
      <c r="I37" s="268"/>
      <c r="J37" s="248"/>
    </row>
    <row r="38" spans="1:10" s="259" customFormat="1" ht="16.5" customHeight="1">
      <c r="A38" s="269" t="s">
        <v>17</v>
      </c>
      <c r="B38" s="243"/>
      <c r="C38" s="270"/>
      <c r="D38" s="270"/>
      <c r="E38" s="270">
        <f>SUM(E17,E26,E36)</f>
        <v>-10979</v>
      </c>
      <c r="F38" s="246"/>
      <c r="G38" s="270"/>
      <c r="H38" s="270"/>
      <c r="I38" s="270">
        <f>SUM(I17,I26,I36)</f>
        <v>-1646</v>
      </c>
      <c r="J38" s="258"/>
    </row>
    <row r="39" spans="1:10" ht="9" customHeight="1">
      <c r="A39" s="267"/>
      <c r="B39" s="243"/>
      <c r="C39" s="268"/>
      <c r="D39" s="268"/>
      <c r="E39" s="268"/>
      <c r="F39" s="246"/>
      <c r="G39" s="268"/>
      <c r="H39" s="268"/>
      <c r="I39" s="268"/>
      <c r="J39" s="248"/>
    </row>
    <row r="40" spans="1:10" ht="16.5" customHeight="1">
      <c r="A40" s="271" t="s">
        <v>213</v>
      </c>
      <c r="B40" s="243"/>
      <c r="C40" s="272"/>
      <c r="D40" s="272"/>
      <c r="E40" s="272">
        <v>47727</v>
      </c>
      <c r="F40" s="246"/>
      <c r="G40" s="272"/>
      <c r="H40" s="272"/>
      <c r="I40" s="272">
        <v>5784</v>
      </c>
      <c r="J40" s="248"/>
    </row>
    <row r="41" spans="1:10" ht="9" customHeight="1">
      <c r="A41" s="267"/>
      <c r="B41" s="243"/>
      <c r="C41" s="268"/>
      <c r="D41" s="268"/>
      <c r="E41" s="268"/>
      <c r="F41" s="246"/>
      <c r="G41" s="268"/>
      <c r="H41" s="268"/>
      <c r="I41" s="268"/>
      <c r="J41" s="248"/>
    </row>
    <row r="42" spans="1:10" s="259" customFormat="1" ht="16.5" customHeight="1" thickBot="1">
      <c r="A42" s="273" t="s">
        <v>214</v>
      </c>
      <c r="B42" s="243"/>
      <c r="C42" s="274"/>
      <c r="D42" s="274"/>
      <c r="E42" s="274">
        <f>SUM(E38,E40)</f>
        <v>36748</v>
      </c>
      <c r="F42" s="246"/>
      <c r="G42" s="274"/>
      <c r="H42" s="274"/>
      <c r="I42" s="274">
        <f>SUM(I38,I40)</f>
        <v>4138</v>
      </c>
      <c r="J42" s="258"/>
    </row>
    <row r="43" spans="1:10" s="259" customFormat="1" ht="12.75">
      <c r="A43" s="252"/>
      <c r="B43" s="243"/>
      <c r="C43" s="275"/>
      <c r="D43" s="276"/>
      <c r="E43" s="277"/>
      <c r="F43" s="246"/>
      <c r="G43" s="275"/>
      <c r="H43" s="276"/>
      <c r="I43" s="277"/>
      <c r="J43" s="258"/>
    </row>
    <row r="44" spans="1:10" s="259" customFormat="1" ht="12.75">
      <c r="A44" s="252"/>
      <c r="B44" s="243"/>
      <c r="C44" s="278"/>
      <c r="D44" s="276"/>
      <c r="E44" s="238"/>
      <c r="F44" s="246"/>
      <c r="G44" s="278"/>
      <c r="H44" s="276"/>
      <c r="I44" s="238"/>
      <c r="J44" s="258"/>
    </row>
    <row r="45" spans="1:10" ht="12.75">
      <c r="A45" s="209" t="s">
        <v>18</v>
      </c>
      <c r="B45" s="243"/>
      <c r="C45" s="252"/>
      <c r="D45" s="252"/>
      <c r="E45" s="252"/>
      <c r="F45" s="246"/>
      <c r="G45" s="252"/>
      <c r="H45" s="252"/>
      <c r="I45" s="252"/>
      <c r="J45" s="248"/>
    </row>
    <row r="46" spans="1:10" ht="12.75">
      <c r="A46" s="239">
        <f>НАЧАЛО!O29</f>
        <v>43950</v>
      </c>
      <c r="B46" s="279"/>
      <c r="C46" s="252"/>
      <c r="D46" s="252"/>
      <c r="E46" s="252"/>
      <c r="F46" s="243"/>
      <c r="G46" s="252"/>
      <c r="H46" s="252"/>
      <c r="I46" s="252"/>
      <c r="J46" s="248"/>
    </row>
    <row r="47" spans="1:10" ht="12.75">
      <c r="A47" s="240"/>
      <c r="B47" s="279"/>
      <c r="C47" s="252"/>
      <c r="D47" s="252"/>
      <c r="E47" s="252"/>
      <c r="F47" s="246"/>
      <c r="G47" s="252"/>
      <c r="H47" s="252"/>
      <c r="I47" s="252"/>
      <c r="J47" s="248"/>
    </row>
    <row r="48" spans="1:10" ht="12.75">
      <c r="A48" s="240" t="s">
        <v>143</v>
      </c>
      <c r="B48" s="279"/>
      <c r="C48" s="252"/>
      <c r="D48" s="252"/>
      <c r="E48" s="252"/>
      <c r="F48" s="243"/>
      <c r="G48" s="252"/>
      <c r="H48" s="252"/>
      <c r="I48" s="252"/>
      <c r="J48" s="248"/>
    </row>
    <row r="49" spans="1:10" ht="14.25" customHeight="1">
      <c r="A49" s="240" t="str">
        <f>НАЧАЛО!O34</f>
        <v>Олга Алексиева Стоичкова</v>
      </c>
      <c r="B49" s="280"/>
      <c r="C49" s="248"/>
      <c r="D49" s="248"/>
      <c r="E49" s="248"/>
      <c r="F49" s="246"/>
      <c r="G49" s="248"/>
      <c r="H49" s="248"/>
      <c r="I49" s="248"/>
      <c r="J49" s="248"/>
    </row>
    <row r="50" spans="1:10" ht="14.25" customHeight="1">
      <c r="A50" s="240"/>
      <c r="B50" s="280"/>
      <c r="C50" s="248"/>
      <c r="D50" s="248"/>
      <c r="E50" s="248"/>
      <c r="F50" s="248"/>
      <c r="G50" s="248"/>
      <c r="H50" s="248"/>
      <c r="I50" s="248"/>
      <c r="J50" s="248"/>
    </row>
    <row r="51" spans="1:10" ht="13.5" customHeight="1">
      <c r="A51" s="240" t="s">
        <v>177</v>
      </c>
      <c r="B51" s="248"/>
      <c r="C51" s="281"/>
      <c r="D51" s="281"/>
      <c r="E51" s="281"/>
      <c r="F51" s="281"/>
      <c r="G51" s="281"/>
      <c r="H51" s="281"/>
      <c r="I51" s="281"/>
      <c r="J51" s="248"/>
    </row>
    <row r="52" spans="1:10" ht="13.5" customHeight="1">
      <c r="A52" s="282" t="str">
        <f>НАЧАЛО!O32</f>
        <v>Стоян Фьодоров Беличев</v>
      </c>
      <c r="B52" s="248"/>
      <c r="C52" s="281"/>
      <c r="D52" s="281"/>
      <c r="E52" s="281"/>
      <c r="F52" s="281"/>
      <c r="G52" s="281"/>
      <c r="H52" s="281"/>
      <c r="I52" s="281"/>
      <c r="J52" s="248"/>
    </row>
    <row r="53" spans="1:10" s="11" customFormat="1" ht="12.75">
      <c r="A53" s="283"/>
      <c r="B53" s="248"/>
      <c r="C53" s="281"/>
      <c r="D53" s="281"/>
      <c r="E53" s="281"/>
      <c r="F53" s="281"/>
      <c r="G53" s="281"/>
      <c r="H53" s="281"/>
      <c r="I53" s="281"/>
      <c r="J53" s="248"/>
    </row>
    <row r="54" spans="1:10" s="11" customFormat="1" ht="12.75">
      <c r="A54" s="240" t="s">
        <v>8</v>
      </c>
      <c r="B54" s="248"/>
      <c r="C54" s="281"/>
      <c r="D54" s="281"/>
      <c r="E54" s="281"/>
      <c r="F54" s="281"/>
      <c r="G54" s="281"/>
      <c r="H54" s="281"/>
      <c r="I54" s="281"/>
      <c r="J54" s="248"/>
    </row>
    <row r="55" spans="1:10" s="11" customFormat="1" ht="12.75">
      <c r="A55" s="209">
        <f>НАЧАЛО!O$36</f>
        <v>0</v>
      </c>
      <c r="B55" s="248"/>
      <c r="C55" s="281"/>
      <c r="D55" s="281"/>
      <c r="E55" s="281"/>
      <c r="F55" s="281"/>
      <c r="G55" s="281"/>
      <c r="H55" s="281"/>
      <c r="I55" s="281"/>
      <c r="J55" s="248"/>
    </row>
    <row r="56" ht="12.75">
      <c r="A56" s="284" t="s">
        <v>126</v>
      </c>
    </row>
  </sheetData>
  <sheetProtection/>
  <mergeCells count="3">
    <mergeCell ref="C5:E5"/>
    <mergeCell ref="A5:A6"/>
    <mergeCell ref="G5:I5"/>
  </mergeCells>
  <conditionalFormatting sqref="A56">
    <cfRule type="expression" priority="22" dxfId="0" stopIfTrue="1">
      <formula>#REF!&lt;&gt;$CN$8</formula>
    </cfRule>
    <cfRule type="expression" priority="23" dxfId="0" stopIfTrue="1">
      <formula>#REF!&lt;&gt;#REF!</formula>
    </cfRule>
    <cfRule type="expression" priority="24" dxfId="0" stopIfTrue="1">
      <formula>#REF!&lt;&gt;$CN$9</formula>
    </cfRule>
  </conditionalFormatting>
  <conditionalFormatting sqref="A46:A51">
    <cfRule type="expression" priority="25" dxfId="0" stopIfTrue="1">
      <formula>#REF!&lt;&gt;$BW$10</formula>
    </cfRule>
    <cfRule type="expression" priority="26" dxfId="0" stopIfTrue="1">
      <formula>#REF!&lt;&gt;$BW$11</formula>
    </cfRule>
    <cfRule type="expression" priority="27" dxfId="0" stopIfTrue="1">
      <formula>#REF!&lt;&gt;$BW$12</formula>
    </cfRule>
  </conditionalFormatting>
  <conditionalFormatting sqref="A46:A51">
    <cfRule type="expression" priority="28" dxfId="0" stopIfTrue="1">
      <formula>#REF!&lt;&gt;$BW$9</formula>
    </cfRule>
    <cfRule type="expression" priority="29" dxfId="0" stopIfTrue="1">
      <formula>#REF!&lt;&gt;$BW$10</formula>
    </cfRule>
    <cfRule type="expression" priority="30" dxfId="0" stopIfTrue="1">
      <formula>#REF!&lt;&gt;$BW$11</formula>
    </cfRule>
  </conditionalFormatting>
  <conditionalFormatting sqref="A54">
    <cfRule type="expression" priority="1" dxfId="0" stopIfTrue="1">
      <formula>$X$447&lt;&gt;$CT$8</formula>
    </cfRule>
    <cfRule type="expression" priority="2" dxfId="0" stopIfTrue="1">
      <formula>#REF!&lt;&gt;$CT$9</formula>
    </cfRule>
    <cfRule type="expression" priority="3" dxfId="0" stopIfTrue="1">
      <formula>$X$485&lt;&gt;$CT$10</formula>
    </cfRule>
  </conditionalFormatting>
  <printOptions horizontalCentered="1"/>
  <pageMargins left="0.7480314960629921" right="0.5511811023622047" top="0.7874015748031497" bottom="0.35" header="0.5118110236220472" footer="0.21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38"/>
  <sheetViews>
    <sheetView view="pageBreakPreview" zoomScale="97" zoomScaleSheetLayoutView="97" zoomScalePageLayoutView="0" workbookViewId="0" topLeftCell="A1">
      <selection activeCell="Z10" sqref="Z10"/>
    </sheetView>
  </sheetViews>
  <sheetFormatPr defaultColWidth="9.140625" defaultRowHeight="15" customHeight="1"/>
  <cols>
    <col min="1" max="1" width="42.421875" style="144" bestFit="1" customWidth="1"/>
    <col min="2" max="2" width="1.7109375" style="144" customWidth="1"/>
    <col min="3" max="3" width="9.421875" style="144" customWidth="1"/>
    <col min="4" max="4" width="1.7109375" style="144" customWidth="1"/>
    <col min="5" max="5" width="9.421875" style="144" hidden="1" customWidth="1"/>
    <col min="6" max="6" width="1.7109375" style="144" hidden="1" customWidth="1"/>
    <col min="7" max="7" width="9.421875" style="144" customWidth="1"/>
    <col min="8" max="8" width="1.7109375" style="144" customWidth="1"/>
    <col min="9" max="9" width="9.421875" style="144" customWidth="1"/>
    <col min="10" max="10" width="1.7109375" style="144" customWidth="1"/>
    <col min="11" max="11" width="9.421875" style="144" hidden="1" customWidth="1"/>
    <col min="12" max="12" width="1.7109375" style="144" hidden="1" customWidth="1"/>
    <col min="13" max="13" width="9.421875" style="144" hidden="1" customWidth="1"/>
    <col min="14" max="14" width="1.7109375" style="144" hidden="1" customWidth="1"/>
    <col min="15" max="15" width="9.421875" style="144" customWidth="1"/>
    <col min="16" max="16" width="1.7109375" style="144" customWidth="1"/>
    <col min="17" max="17" width="9.421875" style="144" customWidth="1"/>
    <col min="18" max="18" width="1.7109375" style="144" customWidth="1"/>
    <col min="19" max="19" width="10.28125" style="144" customWidth="1"/>
    <col min="20" max="20" width="1.7109375" style="144" customWidth="1"/>
    <col min="21" max="21" width="9.421875" style="144" customWidth="1"/>
    <col min="22" max="22" width="1.7109375" style="144" customWidth="1"/>
    <col min="23" max="23" width="9.421875" style="144" customWidth="1"/>
    <col min="24" max="16384" width="9.140625" style="144" customWidth="1"/>
  </cols>
  <sheetData>
    <row r="1" spans="1:23" ht="18" customHeight="1">
      <c r="A1" s="136" t="s">
        <v>226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23" ht="18" customHeight="1">
      <c r="A2" s="137" t="str">
        <f>CONCATENATE("на ",НАЧАЛО!L18)</f>
        <v>на АВТОМАГИСТРАЛИ ЕАД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23" ht="18" customHeight="1">
      <c r="A3" s="137" t="str">
        <f>CONCATENATE("за ",,YEAR(НАЧАЛО!O27)," г.")</f>
        <v>за 2020 г.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45" t="s">
        <v>12</v>
      </c>
    </row>
    <row r="4" spans="1:23" ht="27" customHeight="1">
      <c r="A4" s="136"/>
      <c r="B4" s="136"/>
      <c r="C4" s="136"/>
      <c r="D4" s="136"/>
      <c r="E4" s="136"/>
      <c r="F4" s="136"/>
      <c r="G4" s="322"/>
      <c r="H4" s="322"/>
      <c r="I4" s="322"/>
      <c r="J4" s="322"/>
      <c r="K4" s="322"/>
      <c r="L4" s="322"/>
      <c r="M4" s="322"/>
      <c r="N4" s="322"/>
      <c r="O4" s="322"/>
      <c r="P4" s="136"/>
      <c r="Q4" s="321"/>
      <c r="R4" s="321"/>
      <c r="S4" s="321"/>
      <c r="T4" s="136"/>
      <c r="U4" s="184"/>
      <c r="V4" s="136"/>
      <c r="W4" s="136"/>
    </row>
    <row r="5" spans="1:23" ht="67.5" customHeight="1">
      <c r="A5" s="136"/>
      <c r="B5" s="146"/>
      <c r="C5" s="185" t="s">
        <v>83</v>
      </c>
      <c r="D5" s="186"/>
      <c r="E5" s="186" t="s">
        <v>84</v>
      </c>
      <c r="F5" s="186"/>
      <c r="G5" s="185" t="s">
        <v>85</v>
      </c>
      <c r="H5" s="186"/>
      <c r="I5" s="185" t="s">
        <v>325</v>
      </c>
      <c r="J5" s="186"/>
      <c r="K5" s="186" t="s">
        <v>310</v>
      </c>
      <c r="L5" s="186"/>
      <c r="M5" s="186" t="s">
        <v>153</v>
      </c>
      <c r="N5" s="186"/>
      <c r="O5" s="185" t="s">
        <v>89</v>
      </c>
      <c r="P5" s="186"/>
      <c r="Q5" s="185" t="s">
        <v>154</v>
      </c>
      <c r="R5" s="186"/>
      <c r="S5" s="186" t="s">
        <v>155</v>
      </c>
      <c r="T5" s="186"/>
      <c r="U5" s="187" t="s">
        <v>311</v>
      </c>
      <c r="V5" s="186"/>
      <c r="W5" s="185" t="s">
        <v>151</v>
      </c>
    </row>
    <row r="6" spans="1:23" s="156" customFormat="1" ht="10.5" customHeight="1">
      <c r="A6" s="147"/>
      <c r="B6" s="148"/>
      <c r="C6" s="147"/>
      <c r="D6" s="149"/>
      <c r="E6" s="150"/>
      <c r="F6" s="149"/>
      <c r="G6" s="147"/>
      <c r="H6" s="149"/>
      <c r="I6" s="147"/>
      <c r="J6" s="151"/>
      <c r="K6" s="147"/>
      <c r="L6" s="149"/>
      <c r="M6" s="147"/>
      <c r="N6" s="152"/>
      <c r="O6" s="147"/>
      <c r="P6" s="152"/>
      <c r="Q6" s="147"/>
      <c r="R6" s="152"/>
      <c r="S6" s="153"/>
      <c r="T6" s="154"/>
      <c r="U6" s="153"/>
      <c r="V6" s="149"/>
      <c r="W6" s="155"/>
    </row>
    <row r="7" spans="1:23" s="162" customFormat="1" ht="35.25" customHeight="1" thickBot="1">
      <c r="A7" s="157" t="s">
        <v>145</v>
      </c>
      <c r="B7" s="148"/>
      <c r="C7" s="158">
        <v>599</v>
      </c>
      <c r="D7" s="159"/>
      <c r="E7" s="158"/>
      <c r="F7" s="159"/>
      <c r="G7" s="158">
        <v>-112</v>
      </c>
      <c r="H7" s="159"/>
      <c r="I7" s="158">
        <v>60</v>
      </c>
      <c r="J7" s="160"/>
      <c r="K7" s="158"/>
      <c r="L7" s="159"/>
      <c r="M7" s="158"/>
      <c r="N7" s="159"/>
      <c r="O7" s="158">
        <v>18706</v>
      </c>
      <c r="P7" s="161"/>
      <c r="Q7" s="158"/>
      <c r="R7" s="159"/>
      <c r="S7" s="158"/>
      <c r="T7" s="161"/>
      <c r="U7" s="158">
        <v>6764</v>
      </c>
      <c r="V7" s="159"/>
      <c r="W7" s="158">
        <f>C7+E7+G7+I7+K7+M7+O7+Q7+S7+U7</f>
        <v>26017</v>
      </c>
    </row>
    <row r="8" spans="1:23" s="156" customFormat="1" ht="27" customHeight="1" thickTop="1">
      <c r="A8" s="163" t="s">
        <v>146</v>
      </c>
      <c r="B8" s="164"/>
      <c r="C8" s="165"/>
      <c r="D8" s="161"/>
      <c r="E8" s="165"/>
      <c r="F8" s="161"/>
      <c r="G8" s="165"/>
      <c r="H8" s="166"/>
      <c r="I8" s="165"/>
      <c r="J8" s="166"/>
      <c r="K8" s="165"/>
      <c r="L8" s="166"/>
      <c r="M8" s="165"/>
      <c r="N8" s="166"/>
      <c r="O8" s="165"/>
      <c r="P8" s="166"/>
      <c r="Q8" s="165"/>
      <c r="R8" s="166"/>
      <c r="S8" s="165"/>
      <c r="T8" s="166"/>
      <c r="U8" s="165"/>
      <c r="V8" s="161"/>
      <c r="W8" s="167">
        <f aca="true" t="shared" si="0" ref="W8:W24">C8+E8+G8+I8+K8+M8+O8+Q8+S8+U8</f>
        <v>0</v>
      </c>
    </row>
    <row r="9" spans="1:23" s="156" customFormat="1" ht="27" customHeight="1">
      <c r="A9" s="168" t="s">
        <v>147</v>
      </c>
      <c r="B9" s="164"/>
      <c r="C9" s="165"/>
      <c r="D9" s="169"/>
      <c r="E9" s="165"/>
      <c r="F9" s="169"/>
      <c r="G9" s="165"/>
      <c r="H9" s="166"/>
      <c r="I9" s="165"/>
      <c r="J9" s="166"/>
      <c r="K9" s="165"/>
      <c r="L9" s="166"/>
      <c r="M9" s="165"/>
      <c r="N9" s="166"/>
      <c r="O9" s="165"/>
      <c r="P9" s="166"/>
      <c r="Q9" s="165"/>
      <c r="R9" s="166"/>
      <c r="S9" s="165"/>
      <c r="T9" s="159"/>
      <c r="U9" s="165"/>
      <c r="V9" s="161"/>
      <c r="W9" s="167">
        <f t="shared" si="0"/>
        <v>0</v>
      </c>
    </row>
    <row r="10" spans="1:23" s="156" customFormat="1" ht="27" customHeight="1">
      <c r="A10" s="289" t="s">
        <v>156</v>
      </c>
      <c r="B10" s="164"/>
      <c r="C10" s="288">
        <f>C7</f>
        <v>599</v>
      </c>
      <c r="D10" s="169"/>
      <c r="E10" s="165"/>
      <c r="F10" s="169"/>
      <c r="G10" s="288">
        <f>G7</f>
        <v>-112</v>
      </c>
      <c r="H10" s="166"/>
      <c r="I10" s="288">
        <f>I7</f>
        <v>60</v>
      </c>
      <c r="J10" s="166"/>
      <c r="K10" s="165"/>
      <c r="L10" s="166"/>
      <c r="M10" s="165"/>
      <c r="N10" s="166"/>
      <c r="O10" s="288">
        <f>O7</f>
        <v>18706</v>
      </c>
      <c r="P10" s="166"/>
      <c r="Q10" s="288"/>
      <c r="R10" s="166"/>
      <c r="S10" s="288"/>
      <c r="T10" s="159"/>
      <c r="U10" s="288">
        <f>U7</f>
        <v>6764</v>
      </c>
      <c r="V10" s="161"/>
      <c r="W10" s="290">
        <f>C10+G10+I10+O10+Q10+S10+U10</f>
        <v>26017</v>
      </c>
    </row>
    <row r="11" spans="1:23" s="156" customFormat="1" ht="27" customHeight="1">
      <c r="A11" s="171" t="s">
        <v>148</v>
      </c>
      <c r="B11" s="164"/>
      <c r="C11" s="165">
        <f>C12-C13</f>
        <v>0</v>
      </c>
      <c r="D11" s="169"/>
      <c r="E11" s="165">
        <f>E12-E13</f>
        <v>0</v>
      </c>
      <c r="F11" s="169"/>
      <c r="G11" s="165">
        <f>G12-G13</f>
        <v>0</v>
      </c>
      <c r="H11" s="166"/>
      <c r="I11" s="165">
        <f>I12-I13</f>
        <v>0</v>
      </c>
      <c r="J11" s="166"/>
      <c r="K11" s="165">
        <f>K12-K13</f>
        <v>0</v>
      </c>
      <c r="L11" s="166"/>
      <c r="M11" s="165">
        <f>M12-M13</f>
        <v>0</v>
      </c>
      <c r="N11" s="166"/>
      <c r="O11" s="165">
        <f>O12-O13</f>
        <v>0</v>
      </c>
      <c r="P11" s="166"/>
      <c r="Q11" s="165">
        <f>Q12-Q13</f>
        <v>0</v>
      </c>
      <c r="R11" s="166"/>
      <c r="S11" s="165">
        <f>S12-S13</f>
        <v>0</v>
      </c>
      <c r="T11" s="159"/>
      <c r="U11" s="165">
        <f>U12-U13</f>
        <v>0</v>
      </c>
      <c r="V11" s="161"/>
      <c r="W11" s="167">
        <f t="shared" si="0"/>
        <v>0</v>
      </c>
    </row>
    <row r="12" spans="1:23" s="162" customFormat="1" ht="14.25">
      <c r="A12" s="172" t="s">
        <v>152</v>
      </c>
      <c r="B12" s="116"/>
      <c r="C12" s="165"/>
      <c r="D12" s="161"/>
      <c r="E12" s="165"/>
      <c r="F12" s="161"/>
      <c r="G12" s="165"/>
      <c r="H12" s="173"/>
      <c r="I12" s="165"/>
      <c r="J12" s="173"/>
      <c r="K12" s="165"/>
      <c r="L12" s="173"/>
      <c r="M12" s="165"/>
      <c r="N12" s="173"/>
      <c r="O12" s="165"/>
      <c r="P12" s="173"/>
      <c r="Q12" s="165"/>
      <c r="R12" s="173"/>
      <c r="S12" s="165"/>
      <c r="T12" s="169"/>
      <c r="U12" s="165"/>
      <c r="V12" s="161"/>
      <c r="W12" s="167">
        <f t="shared" si="0"/>
        <v>0</v>
      </c>
    </row>
    <row r="13" spans="1:23" s="162" customFormat="1" ht="14.25">
      <c r="A13" s="174" t="s">
        <v>19</v>
      </c>
      <c r="B13" s="116"/>
      <c r="C13" s="165"/>
      <c r="D13" s="132"/>
      <c r="E13" s="165"/>
      <c r="F13" s="132"/>
      <c r="G13" s="165"/>
      <c r="H13" s="166"/>
      <c r="I13" s="165"/>
      <c r="J13" s="166"/>
      <c r="K13" s="165"/>
      <c r="L13" s="166"/>
      <c r="M13" s="165"/>
      <c r="N13" s="166"/>
      <c r="O13" s="165"/>
      <c r="P13" s="166"/>
      <c r="Q13" s="165"/>
      <c r="R13" s="166"/>
      <c r="S13" s="165"/>
      <c r="T13" s="169"/>
      <c r="U13" s="165"/>
      <c r="V13" s="169"/>
      <c r="W13" s="167">
        <f t="shared" si="0"/>
        <v>0</v>
      </c>
    </row>
    <row r="14" spans="1:23" s="162" customFormat="1" ht="34.5" customHeight="1">
      <c r="A14" s="163" t="s">
        <v>321</v>
      </c>
      <c r="B14" s="82"/>
      <c r="C14" s="165"/>
      <c r="D14" s="161"/>
      <c r="E14" s="165"/>
      <c r="F14" s="161"/>
      <c r="G14" s="165"/>
      <c r="H14" s="166"/>
      <c r="I14" s="165"/>
      <c r="J14" s="166"/>
      <c r="K14" s="165"/>
      <c r="L14" s="166"/>
      <c r="M14" s="165"/>
      <c r="N14" s="166"/>
      <c r="O14" s="165"/>
      <c r="P14" s="166"/>
      <c r="Q14" s="165"/>
      <c r="R14" s="166"/>
      <c r="S14" s="165"/>
      <c r="T14" s="166"/>
      <c r="U14" s="165">
        <v>382</v>
      </c>
      <c r="V14" s="161"/>
      <c r="W14" s="167">
        <f t="shared" si="0"/>
        <v>382</v>
      </c>
    </row>
    <row r="15" spans="1:23" s="162" customFormat="1" ht="34.5" customHeight="1">
      <c r="A15" s="171" t="s">
        <v>322</v>
      </c>
      <c r="B15" s="82"/>
      <c r="C15" s="165"/>
      <c r="D15" s="169"/>
      <c r="E15" s="165"/>
      <c r="F15" s="169"/>
      <c r="G15" s="165"/>
      <c r="H15" s="166"/>
      <c r="I15" s="165"/>
      <c r="J15" s="166"/>
      <c r="K15" s="165"/>
      <c r="L15" s="166"/>
      <c r="M15" s="165"/>
      <c r="N15" s="166"/>
      <c r="O15" s="165"/>
      <c r="P15" s="166"/>
      <c r="Q15" s="165">
        <v>6764</v>
      </c>
      <c r="R15" s="166"/>
      <c r="S15" s="165"/>
      <c r="T15" s="159"/>
      <c r="U15" s="165">
        <v>-6764</v>
      </c>
      <c r="V15" s="161"/>
      <c r="W15" s="167">
        <f t="shared" si="0"/>
        <v>0</v>
      </c>
    </row>
    <row r="16" spans="1:25" s="162" customFormat="1" ht="14.25">
      <c r="A16" s="175" t="s">
        <v>157</v>
      </c>
      <c r="B16" s="116"/>
      <c r="C16" s="165"/>
      <c r="D16" s="161"/>
      <c r="E16" s="165"/>
      <c r="F16" s="161"/>
      <c r="G16" s="165"/>
      <c r="H16" s="166"/>
      <c r="I16" s="165"/>
      <c r="J16" s="166"/>
      <c r="K16" s="165"/>
      <c r="L16" s="166"/>
      <c r="M16" s="165"/>
      <c r="N16" s="166"/>
      <c r="O16" s="165"/>
      <c r="P16" s="166"/>
      <c r="Q16" s="165"/>
      <c r="R16" s="166"/>
      <c r="S16" s="165"/>
      <c r="T16" s="166"/>
      <c r="U16" s="165"/>
      <c r="V16" s="161"/>
      <c r="W16" s="167">
        <f t="shared" si="0"/>
        <v>0</v>
      </c>
      <c r="Y16" s="181"/>
    </row>
    <row r="17" spans="1:23" s="162" customFormat="1" ht="27" customHeight="1">
      <c r="A17" s="171" t="s">
        <v>149</v>
      </c>
      <c r="B17" s="82"/>
      <c r="C17" s="165"/>
      <c r="D17" s="169"/>
      <c r="E17" s="165"/>
      <c r="F17" s="169"/>
      <c r="G17" s="165"/>
      <c r="H17" s="166"/>
      <c r="I17" s="165"/>
      <c r="J17" s="166"/>
      <c r="K17" s="165"/>
      <c r="L17" s="166"/>
      <c r="M17" s="165"/>
      <c r="N17" s="166"/>
      <c r="O17" s="165"/>
      <c r="P17" s="166"/>
      <c r="Q17" s="165"/>
      <c r="R17" s="166"/>
      <c r="S17" s="165"/>
      <c r="T17" s="159"/>
      <c r="U17" s="165"/>
      <c r="V17" s="161"/>
      <c r="W17" s="167">
        <f t="shared" si="0"/>
        <v>0</v>
      </c>
    </row>
    <row r="18" spans="1:23" s="162" customFormat="1" ht="27" customHeight="1">
      <c r="A18" s="171" t="s">
        <v>331</v>
      </c>
      <c r="B18" s="82"/>
      <c r="C18" s="165"/>
      <c r="D18" s="169"/>
      <c r="E18" s="165"/>
      <c r="F18" s="169"/>
      <c r="G18" s="165"/>
      <c r="H18" s="166"/>
      <c r="I18" s="165"/>
      <c r="J18" s="166"/>
      <c r="K18" s="165"/>
      <c r="L18" s="166"/>
      <c r="M18" s="165"/>
      <c r="N18" s="166"/>
      <c r="O18" s="165"/>
      <c r="P18" s="166"/>
      <c r="Q18" s="165"/>
      <c r="R18" s="166"/>
      <c r="S18" s="165"/>
      <c r="T18" s="159"/>
      <c r="U18" s="165"/>
      <c r="V18" s="161"/>
      <c r="W18" s="167">
        <f t="shared" si="0"/>
        <v>0</v>
      </c>
    </row>
    <row r="19" spans="1:25" s="162" customFormat="1" ht="27" customHeight="1">
      <c r="A19" s="171" t="s">
        <v>158</v>
      </c>
      <c r="B19" s="82"/>
      <c r="C19" s="165">
        <f>C20-C21</f>
        <v>0</v>
      </c>
      <c r="D19" s="169"/>
      <c r="E19" s="165">
        <f>E20-E21</f>
        <v>0</v>
      </c>
      <c r="F19" s="169"/>
      <c r="G19" s="165"/>
      <c r="H19" s="166"/>
      <c r="I19" s="165">
        <f>I20-I21</f>
        <v>0</v>
      </c>
      <c r="J19" s="166"/>
      <c r="K19" s="165">
        <f>K20-K21</f>
        <v>0</v>
      </c>
      <c r="L19" s="166"/>
      <c r="M19" s="165">
        <f>M20-M21</f>
        <v>0</v>
      </c>
      <c r="N19" s="166"/>
      <c r="O19" s="165"/>
      <c r="P19" s="166"/>
      <c r="Q19" s="165">
        <f>Q20-Q21</f>
        <v>0</v>
      </c>
      <c r="R19" s="166"/>
      <c r="S19" s="165">
        <f>S20-S21</f>
        <v>0</v>
      </c>
      <c r="T19" s="159"/>
      <c r="U19" s="165">
        <f>U20-U21</f>
        <v>0</v>
      </c>
      <c r="V19" s="161"/>
      <c r="W19" s="167">
        <f t="shared" si="0"/>
        <v>0</v>
      </c>
      <c r="Y19" s="181"/>
    </row>
    <row r="20" spans="1:23" s="162" customFormat="1" ht="14.25">
      <c r="A20" s="175" t="s">
        <v>152</v>
      </c>
      <c r="B20" s="116"/>
      <c r="C20" s="165"/>
      <c r="D20" s="161"/>
      <c r="E20" s="165"/>
      <c r="F20" s="161"/>
      <c r="G20" s="165"/>
      <c r="H20" s="161"/>
      <c r="I20" s="165"/>
      <c r="J20" s="161"/>
      <c r="K20" s="165"/>
      <c r="L20" s="161"/>
      <c r="M20" s="165"/>
      <c r="N20" s="161"/>
      <c r="O20" s="165"/>
      <c r="P20" s="161"/>
      <c r="Q20" s="165"/>
      <c r="R20" s="161"/>
      <c r="S20" s="165"/>
      <c r="T20" s="169"/>
      <c r="U20" s="165"/>
      <c r="V20" s="161"/>
      <c r="W20" s="167">
        <f t="shared" si="0"/>
        <v>0</v>
      </c>
    </row>
    <row r="21" spans="1:23" s="162" customFormat="1" ht="14.25">
      <c r="A21" s="174" t="s">
        <v>19</v>
      </c>
      <c r="B21" s="116"/>
      <c r="C21" s="165"/>
      <c r="D21" s="161"/>
      <c r="E21" s="165"/>
      <c r="F21" s="161"/>
      <c r="G21" s="165"/>
      <c r="H21" s="161"/>
      <c r="I21" s="165"/>
      <c r="J21" s="161"/>
      <c r="K21" s="165"/>
      <c r="L21" s="161"/>
      <c r="M21" s="165"/>
      <c r="N21" s="161"/>
      <c r="O21" s="165"/>
      <c r="P21" s="161"/>
      <c r="Q21" s="165"/>
      <c r="R21" s="161"/>
      <c r="S21" s="165"/>
      <c r="T21" s="161"/>
      <c r="U21" s="165"/>
      <c r="V21" s="161"/>
      <c r="W21" s="167">
        <f t="shared" si="0"/>
        <v>0</v>
      </c>
    </row>
    <row r="22" spans="1:23" s="162" customFormat="1" ht="39" customHeight="1">
      <c r="A22" s="171" t="s">
        <v>323</v>
      </c>
      <c r="B22" s="82"/>
      <c r="C22" s="165"/>
      <c r="D22" s="169"/>
      <c r="E22" s="165"/>
      <c r="F22" s="169"/>
      <c r="G22" s="165"/>
      <c r="H22" s="166"/>
      <c r="I22" s="165"/>
      <c r="J22" s="166"/>
      <c r="K22" s="165"/>
      <c r="L22" s="166"/>
      <c r="M22" s="165"/>
      <c r="N22" s="166"/>
      <c r="O22" s="165"/>
      <c r="P22" s="166"/>
      <c r="Q22" s="165"/>
      <c r="R22" s="166"/>
      <c r="S22" s="165"/>
      <c r="T22" s="159"/>
      <c r="U22" s="165"/>
      <c r="V22" s="161"/>
      <c r="W22" s="167">
        <f t="shared" si="0"/>
        <v>0</v>
      </c>
    </row>
    <row r="23" spans="1:23" s="162" customFormat="1" ht="27" customHeight="1">
      <c r="A23" s="171" t="s">
        <v>150</v>
      </c>
      <c r="B23" s="116"/>
      <c r="C23" s="165"/>
      <c r="D23" s="161"/>
      <c r="E23" s="165"/>
      <c r="F23" s="161"/>
      <c r="G23" s="165"/>
      <c r="H23" s="161"/>
      <c r="I23" s="165"/>
      <c r="J23" s="161"/>
      <c r="K23" s="165"/>
      <c r="L23" s="161"/>
      <c r="M23" s="165"/>
      <c r="N23" s="161"/>
      <c r="O23" s="165"/>
      <c r="P23" s="161"/>
      <c r="Q23" s="165"/>
      <c r="R23" s="161"/>
      <c r="S23" s="165"/>
      <c r="T23" s="169"/>
      <c r="U23" s="165"/>
      <c r="V23" s="161"/>
      <c r="W23" s="167">
        <f t="shared" si="0"/>
        <v>0</v>
      </c>
    </row>
    <row r="24" spans="1:23" s="162" customFormat="1" ht="27" customHeight="1">
      <c r="A24" s="170" t="s">
        <v>159</v>
      </c>
      <c r="B24" s="116"/>
      <c r="C24" s="165"/>
      <c r="D24" s="161"/>
      <c r="E24" s="165"/>
      <c r="F24" s="161"/>
      <c r="G24" s="165"/>
      <c r="H24" s="161"/>
      <c r="I24" s="165"/>
      <c r="J24" s="161"/>
      <c r="K24" s="165"/>
      <c r="L24" s="161"/>
      <c r="M24" s="165"/>
      <c r="N24" s="161"/>
      <c r="O24" s="165"/>
      <c r="P24" s="161"/>
      <c r="Q24" s="165"/>
      <c r="R24" s="161"/>
      <c r="S24" s="165"/>
      <c r="T24" s="161"/>
      <c r="U24" s="165"/>
      <c r="V24" s="161"/>
      <c r="W24" s="167">
        <f t="shared" si="0"/>
        <v>0</v>
      </c>
    </row>
    <row r="25" spans="1:23" s="162" customFormat="1" ht="37.5" customHeight="1" thickBot="1">
      <c r="A25" s="157" t="s">
        <v>324</v>
      </c>
      <c r="B25" s="148"/>
      <c r="C25" s="158">
        <f>C10+C11+C14+C15+C17+C19+C22+C23+C24</f>
        <v>599</v>
      </c>
      <c r="D25" s="159"/>
      <c r="E25" s="158">
        <f>E7+E8+E9+E10+E11+E14+E15+E17+E19+E22+E23+E24</f>
        <v>0</v>
      </c>
      <c r="F25" s="159"/>
      <c r="G25" s="158">
        <f>G10+G11+G14+G15+G17+G19+G22+G23+G24</f>
        <v>-112</v>
      </c>
      <c r="H25" s="159"/>
      <c r="I25" s="158">
        <f>I10+I11+I14+I15+I17+I19+I22+I23+I24</f>
        <v>60</v>
      </c>
      <c r="J25" s="160"/>
      <c r="K25" s="158">
        <f>K7+K8+K9+K10+K11+K14+K15+K17+K19+K22+K23+K24</f>
        <v>0</v>
      </c>
      <c r="L25" s="159"/>
      <c r="M25" s="158">
        <f>M7+M8+M9+M10+M11+M14+M15+M17+M19+M22+M23+M24</f>
        <v>0</v>
      </c>
      <c r="N25" s="159"/>
      <c r="O25" s="158">
        <f>O10+O11+O14+O15+O17+O19+O22+O23+O24+O18</f>
        <v>18706</v>
      </c>
      <c r="P25" s="161"/>
      <c r="Q25" s="158">
        <f>Q10+Q11+Q14+Q15+Q17+Q19+Q22+Q23+Q24</f>
        <v>6764</v>
      </c>
      <c r="R25" s="159"/>
      <c r="S25" s="158">
        <f>S10+S11+S14+S15+S17+S19+S22+S23+S24</f>
        <v>0</v>
      </c>
      <c r="T25" s="161"/>
      <c r="U25" s="158">
        <f>U10+U11+U14+U15+U17+U19+U22+U23+U24</f>
        <v>382</v>
      </c>
      <c r="V25" s="159"/>
      <c r="W25" s="158">
        <f>W10+W11+W14+W15+W17+W19+W22+W23+W24+W18</f>
        <v>26399</v>
      </c>
    </row>
    <row r="26" spans="1:23" s="156" customFormat="1" ht="15" thickTop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76"/>
      <c r="L26" s="149"/>
      <c r="M26" s="149"/>
      <c r="N26" s="149"/>
      <c r="O26" s="149"/>
      <c r="P26" s="149"/>
      <c r="Q26" s="149"/>
      <c r="R26" s="149"/>
      <c r="S26" s="149"/>
      <c r="T26" s="149"/>
      <c r="U26" s="139">
        <f>IF(W26="","","Разлика в собствен капитал между СК и БАЛАНСА - предходна година!")</f>
      </c>
      <c r="V26" s="149"/>
      <c r="W26" s="140">
        <f>IF(W10='Баланс '!F108,"",W10-'Баланс '!F108)</f>
      </c>
    </row>
    <row r="27" spans="1:23" s="156" customFormat="1" ht="14.2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76"/>
      <c r="L27" s="149"/>
      <c r="M27" s="149"/>
      <c r="N27" s="149"/>
      <c r="O27" s="149"/>
      <c r="P27" s="149"/>
      <c r="Q27" s="149"/>
      <c r="R27" s="149"/>
      <c r="S27" s="149"/>
      <c r="T27" s="149"/>
      <c r="U27" s="141">
        <f>IF(W27="","","Общо собствен капитал в БАЛАНСА - предходна година:")</f>
      </c>
      <c r="V27" s="149"/>
      <c r="W27" s="125">
        <f>IF(W10='Баланс '!F108,"",'Баланс '!F108)</f>
      </c>
    </row>
    <row r="28" spans="1:23" ht="14.25">
      <c r="A28" s="126" t="s">
        <v>18</v>
      </c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</row>
    <row r="29" spans="1:23" ht="14.25">
      <c r="A29" s="135">
        <f>НАЧАЛО!O29</f>
        <v>43950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39">
        <f>IF(W29="","","Разлика в собствен капитал между СК и БАЛАНСА - текуща година!")</f>
      </c>
      <c r="V29" s="178"/>
      <c r="W29" s="140">
        <f>IF(W25='Баланс '!D108,"",W25-'Баланс '!D108)</f>
      </c>
    </row>
    <row r="30" spans="1:23" ht="14.25">
      <c r="A30" s="81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41">
        <f>IF(W30="","","Общо собствен капитал в БАЛАНСА - текуща година:")</f>
      </c>
      <c r="V30" s="178"/>
      <c r="W30" s="125">
        <f>IF(W25='Баланс '!D108,"",'Баланс '!D108)</f>
      </c>
    </row>
    <row r="31" spans="1:23" ht="14.25">
      <c r="A31" s="81" t="s">
        <v>143</v>
      </c>
      <c r="B31" s="73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</row>
    <row r="32" spans="1:23" ht="14.25">
      <c r="A32" s="81" t="str">
        <f>НАЧАЛО!O34</f>
        <v>Олга Алексиева Стоичкова</v>
      </c>
      <c r="B32" s="73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</row>
    <row r="33" spans="1:23" ht="14.25">
      <c r="A33" s="81"/>
      <c r="B33" s="179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</row>
    <row r="34" spans="1:23" ht="14.25">
      <c r="A34" s="81" t="s">
        <v>177</v>
      </c>
      <c r="B34" s="178"/>
      <c r="C34" s="178"/>
      <c r="D34" s="178"/>
      <c r="E34" s="178"/>
      <c r="F34" s="178"/>
      <c r="G34" s="178"/>
      <c r="H34" s="178"/>
      <c r="I34" s="180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</row>
    <row r="35" spans="1:23" ht="14.25">
      <c r="A35" s="143" t="str">
        <f>НАЧАЛО!O32</f>
        <v>Стоян Фьодоров Беличев</v>
      </c>
      <c r="B35" s="136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</row>
    <row r="36" spans="1:23" s="29" customFormat="1" ht="14.25">
      <c r="A36" s="75"/>
      <c r="B36" s="138"/>
      <c r="C36" s="142"/>
      <c r="D36" s="142"/>
      <c r="E36" s="142"/>
      <c r="F36" s="142"/>
      <c r="G36" s="142"/>
      <c r="H36" s="142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</row>
    <row r="37" spans="1:23" s="29" customFormat="1" ht="14.25">
      <c r="A37" s="81" t="s">
        <v>8</v>
      </c>
      <c r="B37" s="138"/>
      <c r="C37" s="142"/>
      <c r="D37" s="142"/>
      <c r="E37" s="142"/>
      <c r="F37" s="142"/>
      <c r="G37" s="142"/>
      <c r="H37" s="142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</row>
    <row r="38" spans="1:23" s="29" customFormat="1" ht="14.25">
      <c r="A38" s="126">
        <f>НАЧАЛО!O$36</f>
        <v>0</v>
      </c>
      <c r="B38" s="138"/>
      <c r="C38" s="142"/>
      <c r="D38" s="142"/>
      <c r="E38" s="142"/>
      <c r="F38" s="142"/>
      <c r="G38" s="142"/>
      <c r="H38" s="142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</row>
  </sheetData>
  <sheetProtection/>
  <mergeCells count="2">
    <mergeCell ref="Q4:S4"/>
    <mergeCell ref="G4:O4"/>
  </mergeCells>
  <conditionalFormatting sqref="A39:B39">
    <cfRule type="expression" priority="49" dxfId="0" stopIfTrue="1">
      <formula>#REF!&lt;&gt;$CL$5</formula>
    </cfRule>
    <cfRule type="expression" priority="50" dxfId="0" stopIfTrue="1">
      <formula>$I$105&lt;&gt;#REF!</formula>
    </cfRule>
    <cfRule type="expression" priority="51" dxfId="0" stopIfTrue="1">
      <formula>#REF!&lt;&gt;$CL$6</formula>
    </cfRule>
  </conditionalFormatting>
  <conditionalFormatting sqref="A29:A34">
    <cfRule type="expression" priority="52" dxfId="0" stopIfTrue="1">
      <formula>$N$460&lt;&gt;$BN$7</formula>
    </cfRule>
    <cfRule type="expression" priority="53" dxfId="0" stopIfTrue="1">
      <formula>#REF!&lt;&gt;$BN$8</formula>
    </cfRule>
    <cfRule type="expression" priority="54" dxfId="0" stopIfTrue="1">
      <formula>$N$498&lt;&gt;$BN$9</formula>
    </cfRule>
  </conditionalFormatting>
  <conditionalFormatting sqref="A29:A34">
    <cfRule type="expression" priority="55" dxfId="0" stopIfTrue="1">
      <formula>$N$474&lt;&gt;$BN$6</formula>
    </cfRule>
    <cfRule type="expression" priority="56" dxfId="0" stopIfTrue="1">
      <formula>#REF!&lt;&gt;$BN$7</formula>
    </cfRule>
    <cfRule type="expression" priority="57" dxfId="0" stopIfTrue="1">
      <formula>$N$512&lt;&gt;$BN$8</formula>
    </cfRule>
  </conditionalFormatting>
  <conditionalFormatting sqref="A37">
    <cfRule type="expression" priority="1" dxfId="0" stopIfTrue="1">
      <formula>$X$448&lt;&gt;$CT$8</formula>
    </cfRule>
    <cfRule type="expression" priority="2" dxfId="0" stopIfTrue="1">
      <formula>#REF!&lt;&gt;$CT$9</formula>
    </cfRule>
    <cfRule type="expression" priority="3" dxfId="0" stopIfTrue="1">
      <formula>$X$486&lt;&gt;$CT$10</formula>
    </cfRule>
  </conditionalFormatting>
  <printOptions/>
  <pageMargins left="0.7480314960629921" right="0.2362204724409449" top="0.7874015748031497" bottom="0.7874015748031497" header="0.5118110236220472" footer="0.5118110236220472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3.421875" style="11" customWidth="1"/>
    <col min="2" max="2" width="19.8515625" style="11" customWidth="1"/>
    <col min="3" max="10" width="8.28125" style="11" customWidth="1"/>
    <col min="11" max="11" width="7.8515625" style="11" bestFit="1" customWidth="1"/>
    <col min="12" max="13" width="8.140625" style="11" customWidth="1"/>
    <col min="14" max="16384" width="9.140625" style="11" customWidth="1"/>
  </cols>
  <sheetData>
    <row r="1" spans="1:11" ht="14.25">
      <c r="A1" s="1"/>
      <c r="B1" s="325" t="s">
        <v>176</v>
      </c>
      <c r="C1" s="325"/>
      <c r="D1" s="325"/>
      <c r="E1" s="325"/>
      <c r="F1" s="325"/>
      <c r="G1" s="325"/>
      <c r="H1" s="325"/>
      <c r="I1" s="325"/>
      <c r="J1" s="325"/>
      <c r="K1" s="27" t="s">
        <v>164</v>
      </c>
    </row>
    <row r="2" spans="1:10" ht="14.25">
      <c r="A2" s="1"/>
      <c r="B2" s="326" t="s">
        <v>175</v>
      </c>
      <c r="C2" s="326"/>
      <c r="D2" s="326"/>
      <c r="E2" s="326"/>
      <c r="F2" s="326"/>
      <c r="G2" s="326"/>
      <c r="H2" s="326"/>
      <c r="I2" s="327"/>
      <c r="J2" s="327"/>
    </row>
    <row r="3" spans="1:10" ht="12.75">
      <c r="A3" s="1"/>
      <c r="B3" s="323" t="s">
        <v>168</v>
      </c>
      <c r="C3" s="324">
        <v>41274</v>
      </c>
      <c r="D3" s="323"/>
      <c r="E3" s="323"/>
      <c r="F3" s="323"/>
      <c r="G3" s="324">
        <v>40908</v>
      </c>
      <c r="H3" s="323"/>
      <c r="I3" s="323"/>
      <c r="J3" s="323"/>
    </row>
    <row r="4" spans="1:10" ht="26.25">
      <c r="A4" s="1"/>
      <c r="B4" s="323"/>
      <c r="C4" s="8" t="s">
        <v>165</v>
      </c>
      <c r="D4" s="4" t="s">
        <v>166</v>
      </c>
      <c r="E4" s="4" t="s">
        <v>169</v>
      </c>
      <c r="F4" s="8" t="s">
        <v>170</v>
      </c>
      <c r="G4" s="8" t="s">
        <v>165</v>
      </c>
      <c r="H4" s="4" t="s">
        <v>166</v>
      </c>
      <c r="I4" s="4" t="s">
        <v>169</v>
      </c>
      <c r="J4" s="8" t="s">
        <v>170</v>
      </c>
    </row>
    <row r="5" spans="1:10" ht="12.75">
      <c r="A5" s="1"/>
      <c r="B5" s="5"/>
      <c r="C5" s="3"/>
      <c r="D5" s="3"/>
      <c r="E5" s="3"/>
      <c r="F5" s="3">
        <f>D5-E5</f>
        <v>0</v>
      </c>
      <c r="G5" s="3"/>
      <c r="H5" s="3"/>
      <c r="I5" s="3"/>
      <c r="J5" s="3">
        <f>H5-I5</f>
        <v>0</v>
      </c>
    </row>
    <row r="6" spans="1:10" ht="12.75">
      <c r="A6" s="1"/>
      <c r="B6" s="5"/>
      <c r="C6" s="3"/>
      <c r="D6" s="3"/>
      <c r="E6" s="3"/>
      <c r="F6" s="3">
        <f>D6-E6</f>
        <v>0</v>
      </c>
      <c r="G6" s="3"/>
      <c r="H6" s="3"/>
      <c r="I6" s="3"/>
      <c r="J6" s="3">
        <f>H6-I6</f>
        <v>0</v>
      </c>
    </row>
    <row r="7" spans="1:10" ht="12.75">
      <c r="A7" s="39"/>
      <c r="B7" s="44"/>
      <c r="C7" s="43"/>
      <c r="D7" s="40"/>
      <c r="E7" s="40"/>
      <c r="F7" s="40">
        <f>D7-E7</f>
        <v>0</v>
      </c>
      <c r="G7" s="40"/>
      <c r="H7" s="40"/>
      <c r="I7" s="40"/>
      <c r="J7" s="3">
        <f>H7-I7</f>
        <v>0</v>
      </c>
    </row>
    <row r="8" spans="1:10" ht="12.75">
      <c r="A8" s="42"/>
      <c r="B8" s="5"/>
      <c r="C8" s="3"/>
      <c r="D8" s="3"/>
      <c r="E8" s="3"/>
      <c r="F8" s="3">
        <f>D8-E8</f>
        <v>0</v>
      </c>
      <c r="G8" s="3"/>
      <c r="H8" s="3"/>
      <c r="I8" s="3"/>
      <c r="J8" s="3">
        <f>H8-I8</f>
        <v>0</v>
      </c>
    </row>
    <row r="9" spans="1:10" ht="12.75">
      <c r="A9" s="1"/>
      <c r="B9" s="5"/>
      <c r="C9" s="3"/>
      <c r="D9" s="3"/>
      <c r="E9" s="3"/>
      <c r="F9" s="3">
        <f>D9-E9</f>
        <v>0</v>
      </c>
      <c r="G9" s="3"/>
      <c r="H9" s="3"/>
      <c r="I9" s="3"/>
      <c r="J9" s="3">
        <f>H9-I9</f>
        <v>0</v>
      </c>
    </row>
    <row r="10" spans="1:10" ht="12.75">
      <c r="A10" s="1"/>
      <c r="B10" s="6" t="s">
        <v>167</v>
      </c>
      <c r="C10" s="7">
        <f aca="true" t="shared" si="0" ref="C10:J10">SUM(C5:C9)</f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326" t="s">
        <v>174</v>
      </c>
      <c r="C12" s="326"/>
      <c r="D12" s="326"/>
      <c r="E12" s="326"/>
      <c r="F12" s="326"/>
      <c r="G12" s="326"/>
      <c r="H12" s="326"/>
      <c r="I12" s="326"/>
      <c r="J12" s="326"/>
    </row>
    <row r="13" spans="1:10" ht="12.75">
      <c r="A13" s="1"/>
      <c r="B13" s="323" t="s">
        <v>172</v>
      </c>
      <c r="C13" s="324">
        <v>41274</v>
      </c>
      <c r="D13" s="323"/>
      <c r="E13" s="323"/>
      <c r="F13" s="323"/>
      <c r="G13" s="324">
        <v>40908</v>
      </c>
      <c r="H13" s="323"/>
      <c r="I13" s="323"/>
      <c r="J13" s="323"/>
    </row>
    <row r="14" spans="1:10" ht="26.25">
      <c r="A14" s="1"/>
      <c r="B14" s="323"/>
      <c r="C14" s="8" t="s">
        <v>173</v>
      </c>
      <c r="D14" s="4" t="s">
        <v>166</v>
      </c>
      <c r="E14" s="4" t="s">
        <v>169</v>
      </c>
      <c r="F14" s="8" t="s">
        <v>170</v>
      </c>
      <c r="G14" s="8" t="s">
        <v>173</v>
      </c>
      <c r="H14" s="4" t="s">
        <v>166</v>
      </c>
      <c r="I14" s="4" t="s">
        <v>169</v>
      </c>
      <c r="J14" s="8" t="s">
        <v>170</v>
      </c>
    </row>
    <row r="15" spans="1:10" ht="12.75">
      <c r="A15" s="1"/>
      <c r="B15" s="5"/>
      <c r="C15" s="3"/>
      <c r="D15" s="3"/>
      <c r="E15" s="3"/>
      <c r="F15" s="3">
        <f>D15-E15</f>
        <v>0</v>
      </c>
      <c r="G15" s="3"/>
      <c r="H15" s="3"/>
      <c r="I15" s="3"/>
      <c r="J15" s="3">
        <f>H15-I15</f>
        <v>0</v>
      </c>
    </row>
    <row r="16" spans="1:10" ht="12.75">
      <c r="A16" s="1"/>
      <c r="B16" s="5"/>
      <c r="C16" s="3"/>
      <c r="D16" s="3"/>
      <c r="E16" s="3"/>
      <c r="F16" s="3">
        <f>D16-E16</f>
        <v>0</v>
      </c>
      <c r="G16" s="3"/>
      <c r="H16" s="3"/>
      <c r="I16" s="3"/>
      <c r="J16" s="3">
        <f>H16-I16</f>
        <v>0</v>
      </c>
    </row>
    <row r="17" spans="1:10" ht="12.75">
      <c r="A17" s="1"/>
      <c r="B17" s="5"/>
      <c r="C17" s="3"/>
      <c r="D17" s="3"/>
      <c r="E17" s="3"/>
      <c r="F17" s="3">
        <f>D17-E17</f>
        <v>0</v>
      </c>
      <c r="G17" s="3"/>
      <c r="H17" s="3"/>
      <c r="I17" s="3"/>
      <c r="J17" s="3">
        <f>H17-I17</f>
        <v>0</v>
      </c>
    </row>
    <row r="18" spans="1:10" ht="12.75">
      <c r="A18" s="1"/>
      <c r="B18" s="5"/>
      <c r="C18" s="3"/>
      <c r="D18" s="3"/>
      <c r="E18" s="3"/>
      <c r="F18" s="3">
        <f>D18-E18</f>
        <v>0</v>
      </c>
      <c r="G18" s="3"/>
      <c r="H18" s="3"/>
      <c r="I18" s="3"/>
      <c r="J18" s="3">
        <f>H18-I18</f>
        <v>0</v>
      </c>
    </row>
    <row r="19" spans="1:10" ht="12.75">
      <c r="A19" s="42"/>
      <c r="B19" s="5"/>
      <c r="C19" s="3"/>
      <c r="D19" s="3"/>
      <c r="E19" s="3"/>
      <c r="F19" s="3">
        <f>D19-E19</f>
        <v>0</v>
      </c>
      <c r="G19" s="3"/>
      <c r="H19" s="3"/>
      <c r="I19" s="3"/>
      <c r="J19" s="3">
        <f>H19-I19</f>
        <v>0</v>
      </c>
    </row>
    <row r="20" spans="1:10" ht="12.75">
      <c r="A20" s="1"/>
      <c r="B20" s="6" t="s">
        <v>167</v>
      </c>
      <c r="C20" s="7">
        <f aca="true" t="shared" si="1" ref="C20:J20">SUM(C15:C19)</f>
        <v>0</v>
      </c>
      <c r="D20" s="7">
        <f t="shared" si="1"/>
        <v>0</v>
      </c>
      <c r="E20" s="7">
        <f t="shared" si="1"/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57">
        <f>IF(F22=0,"","РАЗЛИКА")</f>
      </c>
      <c r="F22" s="56">
        <f>'Баланс '!D8-ROUND(('А.Записан невнесен к-л'!F10+'А.Записан невнесен к-л'!F20)/1000,0)</f>
        <v>0</v>
      </c>
      <c r="G22" s="1"/>
      <c r="H22" s="1"/>
      <c r="I22" s="57">
        <f>IF(J22=0,"","РАЗЛИКА")</f>
      </c>
      <c r="J22" s="56">
        <f>'Баланс '!F8-ROUND(('А.Записан невнесен к-л'!J10+'А.Записан невнесен к-л'!J20)/1000,0)</f>
        <v>0</v>
      </c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42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9">
    <mergeCell ref="B13:B14"/>
    <mergeCell ref="C13:F13"/>
    <mergeCell ref="G13:J13"/>
    <mergeCell ref="B1:J1"/>
    <mergeCell ref="B2:J2"/>
    <mergeCell ref="B3:B4"/>
    <mergeCell ref="C3:F3"/>
    <mergeCell ref="G3:J3"/>
    <mergeCell ref="B12:J12"/>
  </mergeCells>
  <printOptions/>
  <pageMargins left="0.75" right="0.26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3">
      <selection activeCell="M27" sqref="M27"/>
    </sheetView>
  </sheetViews>
  <sheetFormatPr defaultColWidth="9.140625" defaultRowHeight="12.75"/>
  <cols>
    <col min="1" max="1" width="3.421875" style="11" customWidth="1"/>
    <col min="2" max="2" width="9.140625" style="11" customWidth="1"/>
    <col min="3" max="3" width="3.421875" style="11" customWidth="1"/>
    <col min="4" max="4" width="9.140625" style="11" customWidth="1"/>
    <col min="5" max="5" width="4.57421875" style="11" customWidth="1"/>
    <col min="6" max="6" width="4.28125" style="11" customWidth="1"/>
    <col min="7" max="10" width="10.7109375" style="11" customWidth="1"/>
    <col min="11" max="16384" width="9.140625" style="11" customWidth="1"/>
  </cols>
  <sheetData>
    <row r="2" spans="1:10" ht="14.25">
      <c r="A2" s="1"/>
      <c r="B2" s="23" t="s">
        <v>228</v>
      </c>
      <c r="C2" s="23"/>
      <c r="D2" s="23"/>
      <c r="E2" s="23"/>
      <c r="F2" s="23"/>
      <c r="G2" s="23"/>
      <c r="H2" s="23"/>
      <c r="I2" s="30"/>
      <c r="J2" s="30"/>
    </row>
    <row r="3" spans="1:10" ht="12.75">
      <c r="A3" s="1"/>
      <c r="B3" s="339" t="s">
        <v>179</v>
      </c>
      <c r="C3" s="340"/>
      <c r="D3" s="340"/>
      <c r="E3" s="340"/>
      <c r="F3" s="340"/>
      <c r="G3" s="340"/>
      <c r="H3" s="340"/>
      <c r="I3" s="343">
        <f>НАЧАЛО!O27</f>
        <v>43921</v>
      </c>
      <c r="J3" s="336" t="str">
        <f>CONCATENATE("31.12.",YEAR(I3)-1," г.")</f>
        <v>31.12.2019 г.</v>
      </c>
    </row>
    <row r="4" spans="1:10" ht="12.75">
      <c r="A4" s="1"/>
      <c r="B4" s="341"/>
      <c r="C4" s="342"/>
      <c r="D4" s="342"/>
      <c r="E4" s="342"/>
      <c r="F4" s="342"/>
      <c r="G4" s="342"/>
      <c r="H4" s="342"/>
      <c r="I4" s="344"/>
      <c r="J4" s="336"/>
    </row>
    <row r="5" spans="1:11" ht="12.75">
      <c r="A5" s="1"/>
      <c r="B5" s="337" t="s">
        <v>185</v>
      </c>
      <c r="C5" s="338"/>
      <c r="D5" s="338"/>
      <c r="E5" s="338"/>
      <c r="F5" s="338"/>
      <c r="G5" s="338"/>
      <c r="H5" s="338"/>
      <c r="I5" s="63"/>
      <c r="J5" s="64"/>
      <c r="K5" s="11" t="s">
        <v>224</v>
      </c>
    </row>
    <row r="6" spans="1:10" ht="12.75">
      <c r="A6" s="1"/>
      <c r="B6" s="337" t="s">
        <v>61</v>
      </c>
      <c r="C6" s="338"/>
      <c r="D6" s="338"/>
      <c r="E6" s="338"/>
      <c r="F6" s="338"/>
      <c r="G6" s="338"/>
      <c r="H6" s="338"/>
      <c r="I6" s="63"/>
      <c r="J6" s="64"/>
    </row>
    <row r="7" spans="1:10" ht="12.75">
      <c r="A7" s="39"/>
      <c r="B7" s="337" t="s">
        <v>74</v>
      </c>
      <c r="C7" s="338"/>
      <c r="D7" s="338"/>
      <c r="E7" s="338"/>
      <c r="F7" s="338"/>
      <c r="G7" s="338"/>
      <c r="H7" s="338"/>
      <c r="I7" s="63"/>
      <c r="J7" s="64"/>
    </row>
    <row r="8" spans="1:10" ht="12.75">
      <c r="A8" s="42"/>
      <c r="B8" s="332" t="s">
        <v>178</v>
      </c>
      <c r="C8" s="332"/>
      <c r="D8" s="332"/>
      <c r="E8" s="332"/>
      <c r="F8" s="332"/>
      <c r="G8" s="332"/>
      <c r="H8" s="332"/>
      <c r="I8" s="69">
        <f>SUM(I5:I7)</f>
        <v>0</v>
      </c>
      <c r="J8" s="70">
        <f>SUM(J5:J7)</f>
        <v>0</v>
      </c>
    </row>
    <row r="9" spans="1:11" ht="14.25">
      <c r="A9" s="1"/>
      <c r="B9" s="24"/>
      <c r="C9" s="24"/>
      <c r="D9" s="24"/>
      <c r="E9" s="24"/>
      <c r="F9" s="24"/>
      <c r="G9" s="24"/>
      <c r="H9" s="24"/>
      <c r="I9" s="56">
        <f>'Баланс '!D70-I8</f>
        <v>0</v>
      </c>
      <c r="J9" s="56">
        <f>'Баланс '!F70-J8</f>
        <v>0</v>
      </c>
      <c r="K9" s="62">
        <f>IF(J9=0,"","РАЗЛИКА")</f>
      </c>
    </row>
    <row r="10" spans="1:10" ht="14.25">
      <c r="A10" s="1"/>
      <c r="B10" s="23" t="s">
        <v>186</v>
      </c>
      <c r="C10" s="23"/>
      <c r="D10" s="23"/>
      <c r="E10" s="23"/>
      <c r="F10" s="23"/>
      <c r="G10" s="23"/>
      <c r="H10" s="23"/>
      <c r="I10" s="30"/>
      <c r="J10" s="30"/>
    </row>
    <row r="11" spans="1:10" ht="12.75">
      <c r="A11" s="1"/>
      <c r="B11" s="323" t="s">
        <v>180</v>
      </c>
      <c r="C11" s="323"/>
      <c r="D11" s="323"/>
      <c r="E11" s="323"/>
      <c r="F11" s="323"/>
      <c r="G11" s="333">
        <f>I3</f>
        <v>43921</v>
      </c>
      <c r="H11" s="334"/>
      <c r="I11" s="331" t="str">
        <f>CONCATENATE("31.12.",YEAR(G11)-1," г.")</f>
        <v>31.12.2019 г.</v>
      </c>
      <c r="J11" s="331"/>
    </row>
    <row r="12" spans="1:10" ht="12.75">
      <c r="A12" s="1"/>
      <c r="B12" s="323"/>
      <c r="C12" s="323"/>
      <c r="D12" s="323"/>
      <c r="E12" s="323"/>
      <c r="F12" s="323"/>
      <c r="G12" s="22" t="s">
        <v>187</v>
      </c>
      <c r="H12" s="22" t="s">
        <v>182</v>
      </c>
      <c r="I12" s="9" t="s">
        <v>187</v>
      </c>
      <c r="J12" s="9" t="s">
        <v>182</v>
      </c>
    </row>
    <row r="13" spans="1:10" ht="12.75">
      <c r="A13" s="1"/>
      <c r="B13" s="330"/>
      <c r="C13" s="330"/>
      <c r="D13" s="330"/>
      <c r="E13" s="330"/>
      <c r="F13" s="330"/>
      <c r="G13" s="51"/>
      <c r="H13" s="65"/>
      <c r="I13" s="54"/>
      <c r="J13" s="66"/>
    </row>
    <row r="14" spans="1:10" ht="12.75">
      <c r="A14" s="1"/>
      <c r="B14" s="330"/>
      <c r="C14" s="330"/>
      <c r="D14" s="330"/>
      <c r="E14" s="330"/>
      <c r="F14" s="330"/>
      <c r="G14" s="51"/>
      <c r="H14" s="65"/>
      <c r="I14" s="54"/>
      <c r="J14" s="66"/>
    </row>
    <row r="15" spans="1:10" ht="12.75">
      <c r="A15" s="1"/>
      <c r="B15" s="330"/>
      <c r="C15" s="330"/>
      <c r="D15" s="330"/>
      <c r="E15" s="330"/>
      <c r="F15" s="330"/>
      <c r="G15" s="51"/>
      <c r="H15" s="65"/>
      <c r="I15" s="54"/>
      <c r="J15" s="66"/>
    </row>
    <row r="16" spans="1:10" ht="12.75">
      <c r="A16" s="1"/>
      <c r="B16" s="330"/>
      <c r="C16" s="330"/>
      <c r="D16" s="330"/>
      <c r="E16" s="330"/>
      <c r="F16" s="330"/>
      <c r="G16" s="51"/>
      <c r="H16" s="65"/>
      <c r="I16" s="54"/>
      <c r="J16" s="66"/>
    </row>
    <row r="17" spans="1:10" ht="12.75">
      <c r="A17" s="1"/>
      <c r="B17" s="330"/>
      <c r="C17" s="330"/>
      <c r="D17" s="330"/>
      <c r="E17" s="330"/>
      <c r="F17" s="330"/>
      <c r="G17" s="51"/>
      <c r="H17" s="65"/>
      <c r="I17" s="54"/>
      <c r="J17" s="66"/>
    </row>
    <row r="18" spans="1:10" ht="12.75">
      <c r="A18" s="1"/>
      <c r="B18" s="330"/>
      <c r="C18" s="330"/>
      <c r="D18" s="330"/>
      <c r="E18" s="330"/>
      <c r="F18" s="330"/>
      <c r="G18" s="51"/>
      <c r="H18" s="65"/>
      <c r="I18" s="54"/>
      <c r="J18" s="66"/>
    </row>
    <row r="19" spans="1:10" ht="12.75">
      <c r="A19" s="42"/>
      <c r="B19" s="330"/>
      <c r="C19" s="330"/>
      <c r="D19" s="330"/>
      <c r="E19" s="330"/>
      <c r="F19" s="330"/>
      <c r="G19" s="51"/>
      <c r="H19" s="65"/>
      <c r="I19" s="54"/>
      <c r="J19" s="66"/>
    </row>
    <row r="20" spans="1:10" ht="12.75">
      <c r="A20" s="1"/>
      <c r="B20" s="330"/>
      <c r="C20" s="330"/>
      <c r="D20" s="330"/>
      <c r="E20" s="330"/>
      <c r="F20" s="330"/>
      <c r="G20" s="51"/>
      <c r="H20" s="65"/>
      <c r="I20" s="54"/>
      <c r="J20" s="66"/>
    </row>
    <row r="21" spans="1:10" ht="12.75">
      <c r="A21" s="1"/>
      <c r="B21" s="330"/>
      <c r="C21" s="330"/>
      <c r="D21" s="330"/>
      <c r="E21" s="330"/>
      <c r="F21" s="330"/>
      <c r="G21" s="51"/>
      <c r="H21" s="65"/>
      <c r="I21" s="54"/>
      <c r="J21" s="66"/>
    </row>
    <row r="22" spans="1:10" ht="12.75">
      <c r="A22" s="1"/>
      <c r="B22" s="330"/>
      <c r="C22" s="330"/>
      <c r="D22" s="330"/>
      <c r="E22" s="330"/>
      <c r="F22" s="330"/>
      <c r="G22" s="51"/>
      <c r="H22" s="65"/>
      <c r="I22" s="54"/>
      <c r="J22" s="66"/>
    </row>
    <row r="23" spans="1:10" ht="12.75">
      <c r="A23" s="1"/>
      <c r="B23" s="332" t="s">
        <v>178</v>
      </c>
      <c r="C23" s="332"/>
      <c r="D23" s="332"/>
      <c r="E23" s="332"/>
      <c r="F23" s="332"/>
      <c r="G23" s="52"/>
      <c r="H23" s="69">
        <f>SUM(H13:H22)</f>
        <v>0</v>
      </c>
      <c r="I23" s="53"/>
      <c r="J23" s="70">
        <f>SUM(J13:J22)</f>
        <v>0</v>
      </c>
    </row>
    <row r="24" spans="1:10" ht="14.25">
      <c r="A24" s="1"/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4.25">
      <c r="A25" s="1"/>
      <c r="B25" s="10" t="s">
        <v>225</v>
      </c>
      <c r="C25" s="10"/>
      <c r="D25" s="10"/>
      <c r="E25" s="10"/>
      <c r="F25" s="10"/>
      <c r="G25" s="10"/>
      <c r="H25" s="10"/>
      <c r="I25" s="31"/>
      <c r="J25" s="31"/>
    </row>
    <row r="26" spans="1:10" ht="12.75">
      <c r="A26" s="1"/>
      <c r="B26" s="336" t="s">
        <v>183</v>
      </c>
      <c r="C26" s="336"/>
      <c r="D26" s="336" t="s">
        <v>184</v>
      </c>
      <c r="E26" s="336"/>
      <c r="F26" s="336"/>
      <c r="G26" s="333">
        <f>I3</f>
        <v>43921</v>
      </c>
      <c r="H26" s="334"/>
      <c r="I26" s="331" t="str">
        <f>CONCATENATE("31.12.",YEAR(G26)-1," г.")</f>
        <v>31.12.2019 г.</v>
      </c>
      <c r="J26" s="331"/>
    </row>
    <row r="27" spans="1:10" ht="12.75">
      <c r="A27" s="1"/>
      <c r="B27" s="336"/>
      <c r="C27" s="336"/>
      <c r="D27" s="336"/>
      <c r="E27" s="336"/>
      <c r="F27" s="336"/>
      <c r="G27" s="22" t="s">
        <v>181</v>
      </c>
      <c r="H27" s="22" t="s">
        <v>182</v>
      </c>
      <c r="I27" s="9" t="s">
        <v>181</v>
      </c>
      <c r="J27" s="9" t="s">
        <v>182</v>
      </c>
    </row>
    <row r="28" spans="1:10" ht="12.75">
      <c r="A28" s="42"/>
      <c r="B28" s="330"/>
      <c r="C28" s="330"/>
      <c r="D28" s="330"/>
      <c r="E28" s="330"/>
      <c r="F28" s="330"/>
      <c r="G28" s="67"/>
      <c r="H28" s="67"/>
      <c r="I28" s="68"/>
      <c r="J28" s="66"/>
    </row>
    <row r="29" spans="1:10" ht="12.75">
      <c r="A29" s="1"/>
      <c r="B29" s="330"/>
      <c r="C29" s="330"/>
      <c r="D29" s="330"/>
      <c r="E29" s="330"/>
      <c r="F29" s="330"/>
      <c r="G29" s="67"/>
      <c r="H29" s="67"/>
      <c r="I29" s="68"/>
      <c r="J29" s="66"/>
    </row>
    <row r="30" spans="1:10" ht="12.75">
      <c r="A30" s="1"/>
      <c r="B30" s="330"/>
      <c r="C30" s="330"/>
      <c r="D30" s="330"/>
      <c r="E30" s="330"/>
      <c r="F30" s="330"/>
      <c r="G30" s="67"/>
      <c r="H30" s="67"/>
      <c r="I30" s="68"/>
      <c r="J30" s="66"/>
    </row>
    <row r="31" spans="1:10" ht="12.75">
      <c r="A31" s="1"/>
      <c r="B31" s="330"/>
      <c r="C31" s="330"/>
      <c r="D31" s="330"/>
      <c r="E31" s="330"/>
      <c r="F31" s="330"/>
      <c r="G31" s="67"/>
      <c r="H31" s="67"/>
      <c r="I31" s="68"/>
      <c r="J31" s="66"/>
    </row>
    <row r="32" spans="1:10" ht="12.75">
      <c r="A32" s="1"/>
      <c r="B32" s="330"/>
      <c r="C32" s="330"/>
      <c r="D32" s="330"/>
      <c r="E32" s="330"/>
      <c r="F32" s="330"/>
      <c r="G32" s="67"/>
      <c r="H32" s="67"/>
      <c r="I32" s="68"/>
      <c r="J32" s="66"/>
    </row>
    <row r="33" spans="1:10" ht="12.75">
      <c r="A33" s="1"/>
      <c r="B33" s="330"/>
      <c r="C33" s="330"/>
      <c r="D33" s="330"/>
      <c r="E33" s="330"/>
      <c r="F33" s="330"/>
      <c r="G33" s="67"/>
      <c r="H33" s="67"/>
      <c r="I33" s="68"/>
      <c r="J33" s="66"/>
    </row>
    <row r="34" spans="1:10" ht="12.75">
      <c r="A34" s="1"/>
      <c r="B34" s="330"/>
      <c r="C34" s="330"/>
      <c r="D34" s="330"/>
      <c r="E34" s="330"/>
      <c r="F34" s="330"/>
      <c r="G34" s="67"/>
      <c r="H34" s="67"/>
      <c r="I34" s="68"/>
      <c r="J34" s="66"/>
    </row>
    <row r="35" spans="1:10" ht="12.75">
      <c r="A35" s="1"/>
      <c r="B35" s="330"/>
      <c r="C35" s="330"/>
      <c r="D35" s="330"/>
      <c r="E35" s="330"/>
      <c r="F35" s="330"/>
      <c r="G35" s="67"/>
      <c r="H35" s="67"/>
      <c r="I35" s="68"/>
      <c r="J35" s="66"/>
    </row>
    <row r="36" spans="1:10" ht="12.75">
      <c r="A36" s="1"/>
      <c r="B36" s="330"/>
      <c r="C36" s="330"/>
      <c r="D36" s="330"/>
      <c r="E36" s="330"/>
      <c r="F36" s="330"/>
      <c r="G36" s="67"/>
      <c r="H36" s="67"/>
      <c r="I36" s="68"/>
      <c r="J36" s="66"/>
    </row>
    <row r="37" spans="1:10" ht="12.75">
      <c r="A37" s="1"/>
      <c r="B37" s="330"/>
      <c r="C37" s="330"/>
      <c r="D37" s="330"/>
      <c r="E37" s="330"/>
      <c r="F37" s="330"/>
      <c r="G37" s="67"/>
      <c r="H37" s="67"/>
      <c r="I37" s="68"/>
      <c r="J37" s="66"/>
    </row>
    <row r="38" spans="1:10" ht="12.75">
      <c r="A38" s="2"/>
      <c r="B38" s="328" t="s">
        <v>178</v>
      </c>
      <c r="C38" s="335"/>
      <c r="D38" s="335"/>
      <c r="E38" s="335"/>
      <c r="F38" s="329"/>
      <c r="G38" s="69"/>
      <c r="H38" s="69">
        <f>SUM(H28:H37)</f>
        <v>0</v>
      </c>
      <c r="I38" s="70"/>
      <c r="J38" s="70">
        <f>SUM(J28:J37)</f>
        <v>0</v>
      </c>
    </row>
    <row r="40" ht="15.75" customHeight="1"/>
  </sheetData>
  <sheetProtection/>
  <mergeCells count="46">
    <mergeCell ref="I3:I4"/>
    <mergeCell ref="J3:J4"/>
    <mergeCell ref="B13:F13"/>
    <mergeCell ref="B16:F16"/>
    <mergeCell ref="I11:J11"/>
    <mergeCell ref="B11:F12"/>
    <mergeCell ref="B7:H7"/>
    <mergeCell ref="B6:H6"/>
    <mergeCell ref="B8:H8"/>
    <mergeCell ref="G11:H11"/>
    <mergeCell ref="B18:F18"/>
    <mergeCell ref="B5:H5"/>
    <mergeCell ref="B3:H4"/>
    <mergeCell ref="B29:C29"/>
    <mergeCell ref="D29:F29"/>
    <mergeCell ref="D28:F28"/>
    <mergeCell ref="D34:F34"/>
    <mergeCell ref="B32:C32"/>
    <mergeCell ref="B14:F14"/>
    <mergeCell ref="B15:F15"/>
    <mergeCell ref="B26:C27"/>
    <mergeCell ref="D26:F27"/>
    <mergeCell ref="B19:F19"/>
    <mergeCell ref="B20:F20"/>
    <mergeCell ref="B21:F21"/>
    <mergeCell ref="B17:F17"/>
    <mergeCell ref="I26:J26"/>
    <mergeCell ref="B22:F22"/>
    <mergeCell ref="B23:F23"/>
    <mergeCell ref="G26:H26"/>
    <mergeCell ref="B38:F38"/>
    <mergeCell ref="B35:C35"/>
    <mergeCell ref="D35:F35"/>
    <mergeCell ref="B36:C36"/>
    <mergeCell ref="D36:F36"/>
    <mergeCell ref="B28:C28"/>
    <mergeCell ref="B30:C30"/>
    <mergeCell ref="D30:F30"/>
    <mergeCell ref="B31:C31"/>
    <mergeCell ref="D31:F31"/>
    <mergeCell ref="B37:C37"/>
    <mergeCell ref="D32:F32"/>
    <mergeCell ref="B33:C33"/>
    <mergeCell ref="D33:F33"/>
    <mergeCell ref="D37:F37"/>
    <mergeCell ref="B34:C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3.421875" style="11" customWidth="1"/>
    <col min="2" max="2" width="43.140625" style="11" customWidth="1"/>
    <col min="3" max="4" width="12.140625" style="11" customWidth="1"/>
    <col min="5" max="16384" width="9.140625" style="11" customWidth="1"/>
  </cols>
  <sheetData>
    <row r="1" spans="1:10" ht="14.25">
      <c r="A1" s="1"/>
      <c r="B1" s="326" t="s">
        <v>189</v>
      </c>
      <c r="C1" s="326"/>
      <c r="D1" s="326"/>
      <c r="E1" s="1"/>
      <c r="F1" s="1"/>
      <c r="G1" s="1"/>
      <c r="H1" s="1"/>
      <c r="I1" s="1"/>
      <c r="J1" s="1"/>
    </row>
    <row r="2" spans="1:10" ht="12.75" customHeight="1">
      <c r="A2" s="1"/>
      <c r="B2" s="4" t="s">
        <v>183</v>
      </c>
      <c r="C2" s="71">
        <f>НАЧАЛО!O27</f>
        <v>43921</v>
      </c>
      <c r="D2" s="4" t="str">
        <f>CONCATENATE("31.12.",YEAR(C2)-1," г.")</f>
        <v>31.12.2019 г.</v>
      </c>
      <c r="E2" s="1"/>
      <c r="F2" s="1"/>
      <c r="G2" s="1"/>
      <c r="H2" s="1"/>
      <c r="I2" s="1"/>
      <c r="J2" s="1"/>
    </row>
    <row r="3" spans="1:10" ht="12.75">
      <c r="A3" s="1"/>
      <c r="B3" s="20" t="s">
        <v>312</v>
      </c>
      <c r="C3" s="58">
        <f>SUM(C4:C5)</f>
        <v>0</v>
      </c>
      <c r="D3" s="58">
        <f>SUM(D4:D5)</f>
        <v>0</v>
      </c>
      <c r="E3" s="1"/>
      <c r="F3" s="1"/>
      <c r="G3" s="1"/>
      <c r="H3" s="1"/>
      <c r="I3" s="1"/>
      <c r="J3" s="1"/>
    </row>
    <row r="4" spans="1:10" ht="12.75">
      <c r="A4" s="1"/>
      <c r="B4" s="21" t="s">
        <v>190</v>
      </c>
      <c r="C4" s="59"/>
      <c r="D4" s="59"/>
      <c r="E4" s="1"/>
      <c r="F4" s="1"/>
      <c r="G4" s="1"/>
      <c r="H4" s="1"/>
      <c r="I4" s="1"/>
      <c r="J4" s="1"/>
    </row>
    <row r="5" spans="1:10" ht="12.75">
      <c r="A5" s="1"/>
      <c r="B5" s="21" t="s">
        <v>190</v>
      </c>
      <c r="C5" s="59"/>
      <c r="D5" s="59"/>
      <c r="E5" s="1"/>
      <c r="F5" s="1"/>
      <c r="G5" s="1"/>
      <c r="H5" s="1"/>
      <c r="I5" s="1"/>
      <c r="J5" s="1"/>
    </row>
    <row r="6" spans="1:10" ht="12.75">
      <c r="A6" s="1"/>
      <c r="B6" s="20" t="s">
        <v>313</v>
      </c>
      <c r="C6" s="58">
        <f>SUM(C7:C8)</f>
        <v>0</v>
      </c>
      <c r="D6" s="58">
        <f>SUM(D7:D8)</f>
        <v>0</v>
      </c>
      <c r="E6" s="1"/>
      <c r="F6" s="1"/>
      <c r="G6" s="1"/>
      <c r="H6" s="1"/>
      <c r="I6" s="1"/>
      <c r="J6" s="1"/>
    </row>
    <row r="7" spans="1:10" ht="12.75">
      <c r="A7" s="39"/>
      <c r="B7" s="21" t="s">
        <v>190</v>
      </c>
      <c r="C7" s="59"/>
      <c r="D7" s="61"/>
      <c r="E7" s="39"/>
      <c r="F7" s="39"/>
      <c r="G7" s="39"/>
      <c r="H7" s="39"/>
      <c r="I7" s="39"/>
      <c r="J7" s="1"/>
    </row>
    <row r="8" spans="1:10" ht="12.75">
      <c r="A8" s="42"/>
      <c r="B8" s="21" t="s">
        <v>190</v>
      </c>
      <c r="C8" s="59"/>
      <c r="D8" s="59"/>
      <c r="E8" s="1"/>
      <c r="F8" s="1"/>
      <c r="G8" s="1"/>
      <c r="H8" s="1"/>
      <c r="I8" s="1"/>
      <c r="J8" s="1"/>
    </row>
    <row r="9" spans="1:10" ht="12.75">
      <c r="A9" s="1"/>
      <c r="B9" s="20" t="s">
        <v>94</v>
      </c>
      <c r="C9" s="58">
        <f>SUM(C10:C11)</f>
        <v>0</v>
      </c>
      <c r="D9" s="58">
        <f>SUM(D10:D11)</f>
        <v>0</v>
      </c>
      <c r="E9" s="1"/>
      <c r="F9" s="1"/>
      <c r="G9" s="1"/>
      <c r="H9" s="1"/>
      <c r="I9" s="1"/>
      <c r="J9" s="1"/>
    </row>
    <row r="10" spans="1:10" ht="12.75">
      <c r="A10" s="1"/>
      <c r="B10" s="21" t="s">
        <v>190</v>
      </c>
      <c r="C10" s="59"/>
      <c r="D10" s="59"/>
      <c r="E10" s="1"/>
      <c r="F10" s="1"/>
      <c r="G10" s="1"/>
      <c r="H10" s="1"/>
      <c r="I10" s="1"/>
      <c r="J10" s="1"/>
    </row>
    <row r="11" spans="1:10" ht="12.75">
      <c r="A11" s="1"/>
      <c r="B11" s="21" t="s">
        <v>190</v>
      </c>
      <c r="C11" s="59"/>
      <c r="D11" s="59"/>
      <c r="E11" s="1"/>
      <c r="F11" s="1"/>
      <c r="G11" s="1"/>
      <c r="H11" s="1"/>
      <c r="I11" s="1"/>
      <c r="J11" s="1"/>
    </row>
    <row r="12" spans="1:10" ht="12.75">
      <c r="A12" s="1"/>
      <c r="B12" s="20" t="s">
        <v>191</v>
      </c>
      <c r="C12" s="58">
        <f>SUM(C13:C14)</f>
        <v>0</v>
      </c>
      <c r="D12" s="58">
        <f>SUM(D13:D14)</f>
        <v>0</v>
      </c>
      <c r="E12" s="1"/>
      <c r="F12" s="1"/>
      <c r="G12" s="1"/>
      <c r="H12" s="1"/>
      <c r="I12" s="1"/>
      <c r="J12" s="1"/>
    </row>
    <row r="13" spans="1:10" ht="12.75">
      <c r="A13" s="1"/>
      <c r="B13" s="21" t="s">
        <v>190</v>
      </c>
      <c r="C13" s="59"/>
      <c r="D13" s="59"/>
      <c r="E13" s="1"/>
      <c r="F13" s="1"/>
      <c r="G13" s="1"/>
      <c r="H13" s="1"/>
      <c r="I13" s="1"/>
      <c r="J13" s="1"/>
    </row>
    <row r="14" spans="1:10" ht="12.75">
      <c r="A14" s="1"/>
      <c r="B14" s="21" t="s">
        <v>190</v>
      </c>
      <c r="C14" s="59"/>
      <c r="D14" s="59"/>
      <c r="E14" s="1"/>
      <c r="F14" s="1"/>
      <c r="G14" s="1"/>
      <c r="H14" s="1"/>
      <c r="I14" s="1"/>
      <c r="J14" s="1"/>
    </row>
    <row r="15" spans="1:10" ht="12.75" customHeight="1">
      <c r="A15" s="1"/>
      <c r="B15" s="25" t="s">
        <v>221</v>
      </c>
      <c r="C15" s="58">
        <f>SUM(C16:C17)</f>
        <v>0</v>
      </c>
      <c r="D15" s="58">
        <f>SUM(D16:D17)</f>
        <v>0</v>
      </c>
      <c r="E15" s="1"/>
      <c r="F15" s="1"/>
      <c r="G15" s="1"/>
      <c r="H15" s="1"/>
      <c r="I15" s="1"/>
      <c r="J15" s="1"/>
    </row>
    <row r="16" spans="1:10" ht="12.75">
      <c r="A16" s="1"/>
      <c r="B16" s="26" t="s">
        <v>222</v>
      </c>
      <c r="C16" s="59"/>
      <c r="D16" s="59"/>
      <c r="E16" s="1"/>
      <c r="F16" s="1"/>
      <c r="G16" s="1"/>
      <c r="H16" s="1"/>
      <c r="I16" s="1"/>
      <c r="J16" s="1"/>
    </row>
    <row r="17" spans="1:10" ht="12.75" customHeight="1">
      <c r="A17" s="1"/>
      <c r="B17" s="26" t="s">
        <v>223</v>
      </c>
      <c r="C17" s="59"/>
      <c r="D17" s="59"/>
      <c r="E17" s="1"/>
      <c r="F17" s="1"/>
      <c r="G17" s="1"/>
      <c r="H17" s="1"/>
      <c r="I17" s="1"/>
      <c r="J17" s="1"/>
    </row>
    <row r="18" spans="1:10" ht="12.75">
      <c r="A18" s="1"/>
      <c r="B18" s="6" t="s">
        <v>178</v>
      </c>
      <c r="C18" s="60">
        <f>C3+C6+C9+C12+C15</f>
        <v>0</v>
      </c>
      <c r="D18" s="60">
        <f>D3+D6+D9+D12+D15</f>
        <v>0</v>
      </c>
      <c r="E18" s="1"/>
      <c r="F18" s="1"/>
      <c r="G18" s="1"/>
      <c r="H18" s="1"/>
      <c r="I18" s="1"/>
      <c r="J18" s="1"/>
    </row>
    <row r="19" spans="1:10" ht="12.75">
      <c r="A19" s="42"/>
      <c r="B19" s="57" t="str">
        <f>IF(C19=0,"","РАЗЛИКА")</f>
        <v>РАЗЛИКА</v>
      </c>
      <c r="C19" s="56">
        <f>'Баланс '!D117-C18</f>
        <v>3968</v>
      </c>
      <c r="D19" s="56">
        <f>'Баланс '!F117-D18</f>
        <v>3968</v>
      </c>
      <c r="E19" s="62" t="str">
        <f>IF(D19=0,"","РАЗЛИКА")</f>
        <v>РАЗЛИКА</v>
      </c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42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2020-05-13T06:40:22Z</cp:lastPrinted>
  <dcterms:created xsi:type="dcterms:W3CDTF">2007-09-10T08:52:40Z</dcterms:created>
  <dcterms:modified xsi:type="dcterms:W3CDTF">2020-05-18T13:02:55Z</dcterms:modified>
  <cp:category/>
  <cp:version/>
  <cp:contentType/>
  <cp:contentStatus/>
</cp:coreProperties>
</file>